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Shared\SF Region\Rate App 2017\Rate Models\SS GG\Final Submitted\"/>
    </mc:Choice>
  </mc:AlternateContent>
  <bookViews>
    <workbookView xWindow="0" yWindow="0" windowWidth="28800" windowHeight="13335"/>
  </bookViews>
  <sheets>
    <sheet name="Index" sheetId="1" r:id="rId1"/>
    <sheet name="A" sheetId="2" r:id="rId2"/>
    <sheet name="B.1" sheetId="3" r:id="rId3"/>
    <sheet name="B.2" sheetId="4" r:id="rId4"/>
    <sheet name="B.3" sheetId="5" r:id="rId5"/>
    <sheet name="C" sheetId="6" r:id="rId6"/>
    <sheet name="D" sheetId="7" r:id="rId7"/>
    <sheet name="F.1" sheetId="8" r:id="rId8"/>
    <sheet name="F.2" sheetId="9" r:id="rId9"/>
    <sheet name="G.1" sheetId="10" r:id="rId10"/>
    <sheet name="G.2" sheetId="11" r:id="rId11"/>
    <sheet name="G.3" sheetId="12" r:id="rId12"/>
    <sheet name="G.4" sheetId="13" r:id="rId13"/>
    <sheet name="H.1" sheetId="14" r:id="rId14"/>
    <sheet name="H.2" sheetId="15" r:id="rId15"/>
    <sheet name="H.3" sheetId="16" r:id="rId16"/>
    <sheet name="I" sheetId="17" r:id="rId17"/>
    <sheet name="J" sheetId="18" r:id="rId18"/>
    <sheet name="K" sheetId="19" r:id="rId19"/>
    <sheet name="L.2" sheetId="20" r:id="rId20"/>
    <sheet name="L.3" sheetId="21" r:id="rId21"/>
    <sheet name="L.5" sheetId="22" r:id="rId22"/>
    <sheet name="M.1" sheetId="23" r:id="rId23"/>
    <sheet name="M.2" sheetId="24" r:id="rId24"/>
    <sheet name="Cover Contingent 1 RSSRGG" sheetId="25" r:id="rId25"/>
    <sheet name="CS1_B" sheetId="26" r:id="rId26"/>
    <sheet name="CS1_D" sheetId="27" r:id="rId27"/>
    <sheet name="CS1_J" sheetId="28" r:id="rId28"/>
    <sheet name="CS1_K" sheetId="29" r:id="rId29"/>
    <sheet name="Cover Contingent 2 RSSRGG" sheetId="30" r:id="rId30"/>
    <sheet name="CS2_B" sheetId="31" r:id="rId31"/>
    <sheet name="CS2_D" sheetId="32" r:id="rId32"/>
    <sheet name="CS2_J" sheetId="33" r:id="rId33"/>
    <sheet name="CS2_K" sheetId="34" r:id="rId34"/>
  </sheets>
  <externalReferences>
    <externalReference r:id="rId35"/>
    <externalReference r:id="rId36"/>
    <externalReference r:id="rId37"/>
    <externalReference r:id="rId38"/>
    <externalReference r:id="rId39"/>
  </externalReferences>
  <definedNames>
    <definedName name="_" localSheetId="31" hidden="1">#REF!</definedName>
    <definedName name="_" hidden="1">#REF!</definedName>
    <definedName name="__" localSheetId="31" hidden="1">#REF!</definedName>
    <definedName name="__" hidden="1">#REF!</definedName>
    <definedName name="___" localSheetId="31" hidden="1">#REF!</definedName>
    <definedName name="___" hidden="1">#REF!</definedName>
    <definedName name="_xlnm._FilterDatabase" localSheetId="1" hidden="1">A!$E$1:$F$115</definedName>
    <definedName name="_xlnm._FilterDatabase" localSheetId="2" hidden="1">B.1!$D$2:$E$195</definedName>
    <definedName name="_xlnm._FilterDatabase" localSheetId="3" hidden="1">B.2!$D$2:$E$156</definedName>
    <definedName name="_xlnm._FilterDatabase" localSheetId="4" hidden="1">B.3!$G$1:$K$264</definedName>
    <definedName name="_xlnm._FilterDatabase" localSheetId="24" hidden="1">'Cover Contingent 1 RSSRGG'!$D$1:$D$96</definedName>
    <definedName name="_xlnm._FilterDatabase" localSheetId="29" hidden="1">'Cover Contingent 2 RSSRGG'!$E$1:$E$69</definedName>
    <definedName name="_xlnm._FilterDatabase" localSheetId="25" hidden="1">CS1_B!$E$1:$F$36</definedName>
    <definedName name="_xlnm._FilterDatabase" localSheetId="26" hidden="1">CS1_D!$E$1:$G$56</definedName>
    <definedName name="_xlnm._FilterDatabase" localSheetId="28" hidden="1">CS1_K!$D$1:$E$44</definedName>
    <definedName name="_xlnm._FilterDatabase" localSheetId="30" hidden="1">CS2_B!$E$1:$E$36</definedName>
    <definedName name="_xlnm._FilterDatabase" localSheetId="31" hidden="1">CS2_D!$E$1:$G$98</definedName>
    <definedName name="_xlnm._FilterDatabase" localSheetId="32" hidden="1">CS2_J!$E$1:$G$22</definedName>
    <definedName name="_xlnm._FilterDatabase" localSheetId="6" hidden="1">D!$I$1:$O$123</definedName>
    <definedName name="_xlnm._FilterDatabase" localSheetId="7" hidden="1">F.1!$K$1:$S$210</definedName>
    <definedName name="_xlnm._FilterDatabase" localSheetId="8" hidden="1">F.2!$E$1:$H$43</definedName>
    <definedName name="_xlnm._FilterDatabase" localSheetId="9" hidden="1">G.1!$M$1:$X$641</definedName>
    <definedName name="_xlnm._FilterDatabase" localSheetId="10" hidden="1">G.2!$H$1:$M$27</definedName>
    <definedName name="_xlnm._FilterDatabase" localSheetId="11" hidden="1">G.3!$I$2:$N$27</definedName>
    <definedName name="_xlnm._FilterDatabase" localSheetId="12" hidden="1">G.4!$I$1:$N$11</definedName>
    <definedName name="_xlnm._FilterDatabase" localSheetId="13" hidden="1">H.1!$H$1:$N$30</definedName>
    <definedName name="_xlnm._FilterDatabase" localSheetId="14" hidden="1">H.2!$O$1:$Y$70</definedName>
    <definedName name="_xlnm._FilterDatabase" localSheetId="16" hidden="1">I!$I$1:$N$11</definedName>
    <definedName name="_xlnm._FilterDatabase" localSheetId="0" hidden="1">Index!$C$5:$D$47</definedName>
    <definedName name="_xlnm._FilterDatabase" localSheetId="17" hidden="1">J!$I$1:$N$22</definedName>
    <definedName name="_xlnm._FilterDatabase" localSheetId="18" hidden="1">K!$H$1:$M$46</definedName>
    <definedName name="_xlnm._FilterDatabase" localSheetId="19" hidden="1">L.2!$H$1:$M$71</definedName>
    <definedName name="_xlnm._FilterDatabase" localSheetId="20" hidden="1">L.3!$R$1:$AG$21</definedName>
    <definedName name="_xlnm._FilterDatabase" localSheetId="21" hidden="1">L.5!$H$1:$M$15</definedName>
    <definedName name="_xlnm._FilterDatabase" localSheetId="22" hidden="1">M.1!$H$1:$N$13</definedName>
    <definedName name="_xlnm._FilterDatabase" localSheetId="23" hidden="1">M.2!$H$2:$M$49</definedName>
    <definedName name="_KEY_1" localSheetId="31" hidden="1">#REF!</definedName>
    <definedName name="_KEY_1" hidden="1">#REF!</definedName>
    <definedName name="_Key1" localSheetId="1" hidden="1">#REF!</definedName>
    <definedName name="_Key1" localSheetId="2" hidden="1">#REF!</definedName>
    <definedName name="_Key1" localSheetId="24" hidden="1">#REF!</definedName>
    <definedName name="_Key1" localSheetId="29" hidden="1">#REF!</definedName>
    <definedName name="_Key1" localSheetId="31" hidden="1">#REF!</definedName>
    <definedName name="_Key1" localSheetId="7" hidden="1">#REF!</definedName>
    <definedName name="_Key1" localSheetId="9" hidden="1">#REF!</definedName>
    <definedName name="_Key1" localSheetId="10" hidden="1">#REF!</definedName>
    <definedName name="_Key1" localSheetId="12" hidden="1">#REF!</definedName>
    <definedName name="_Key1" localSheetId="20" hidden="1">#REF!</definedName>
    <definedName name="_Key1" localSheetId="22" hidden="1">#REF!</definedName>
    <definedName name="_Key1" hidden="1">#REF!</definedName>
    <definedName name="_Order1" hidden="1">255</definedName>
    <definedName name="_Order2" hidden="1">255</definedName>
    <definedName name="_PPE1">"a2..g127"</definedName>
    <definedName name="_Sort" localSheetId="1" hidden="1">#REF!</definedName>
    <definedName name="_Sort" localSheetId="2" hidden="1">#REF!</definedName>
    <definedName name="_Sort" localSheetId="24" hidden="1">#REF!</definedName>
    <definedName name="_Sort" localSheetId="29" hidden="1">#REF!</definedName>
    <definedName name="_Sort" localSheetId="31" hidden="1">#REF!</definedName>
    <definedName name="_Sort" localSheetId="7" hidden="1">#REF!</definedName>
    <definedName name="_Sort" localSheetId="9" hidden="1">#REF!</definedName>
    <definedName name="_Sort" localSheetId="10" hidden="1">#REF!</definedName>
    <definedName name="_Sort" localSheetId="12" hidden="1">#REF!</definedName>
    <definedName name="_Sort" localSheetId="20" hidden="1">#REF!</definedName>
    <definedName name="_Sort" localSheetId="22" hidden="1">#REF!</definedName>
    <definedName name="_Sort" hidden="1">#REF!</definedName>
    <definedName name="Change" localSheetId="31">B.2!#REF!</definedName>
    <definedName name="Change">B.2!#REF!</definedName>
    <definedName name="Change_B1" localSheetId="31">B.1!#REF!</definedName>
    <definedName name="Change_B1">B.1!#REF!</definedName>
    <definedName name="Contract" localSheetId="31">#REF!</definedName>
    <definedName name="Contract">#REF!</definedName>
    <definedName name="Corporate_Services" localSheetId="31">#REF!</definedName>
    <definedName name="Corporate_Services">#REF!</definedName>
    <definedName name="Download">[1]EE_List_Dwld!$B$6:$V$378</definedName>
    <definedName name="EBIT">[2]Elim!$A$4:$O$7</definedName>
    <definedName name="EBITDA">[2]Elim!$A$4:$O$7</definedName>
    <definedName name="EE_Old">[3]Wkg_EE_List!$B:$B</definedName>
    <definedName name="Emp_List">[3]Wkg_EE_List!$B$8:$P$228</definedName>
    <definedName name="Exception_HireDate">[1]Exceptions!$C$6:$K$35</definedName>
    <definedName name="Exception_Term">[1]Exceptions!$C$109:$O$120</definedName>
    <definedName name="Exception_Vac">[1]Exceptions!$C$39:$R$61</definedName>
    <definedName name="Exps">[2]Elim!$A$4:$O$6</definedName>
    <definedName name="Fleet_Avg_MPG" localSheetId="31">#REF!</definedName>
    <definedName name="Fleet_Avg_MPG">#REF!</definedName>
    <definedName name="Fran_073113" localSheetId="31">#REF!</definedName>
    <definedName name="Fran_073113">#REF!</definedName>
    <definedName name="Fran_081813" localSheetId="31">#REF!</definedName>
    <definedName name="Fran_081813">#REF!</definedName>
    <definedName name="Fran_103113" localSheetId="31">#REF!</definedName>
    <definedName name="Fran_103113">#REF!</definedName>
    <definedName name="Freight" localSheetId="31">#REF!</definedName>
    <definedName name="Freight">#REF!</definedName>
    <definedName name="Grouping">[3]Grouping!$A:$B</definedName>
    <definedName name="Health" localSheetId="31">#REF!</definedName>
    <definedName name="Health">#REF!</definedName>
    <definedName name="Inc_COLA">[4]Parameters!$C$44</definedName>
    <definedName name="Inc_CPI">[4]Parameters!$C$46</definedName>
    <definedName name="Inc_CPI_n_PPI">[4]Parameters!$C$50</definedName>
    <definedName name="Inc_Fixed">[4]Parameters!$C$45</definedName>
    <definedName name="Inc_Fixed_n_PPI">[4]Parameters!$C$49</definedName>
    <definedName name="Inc_Fuel">[4]Parameters!$C$48</definedName>
    <definedName name="Inc_PPI">[4]Parameters!$C$47</definedName>
    <definedName name="Liability" localSheetId="31">#REF!</definedName>
    <definedName name="Liability">#REF!</definedName>
    <definedName name="Licenses" localSheetId="31">#REF!</definedName>
    <definedName name="Licenses">#REF!</definedName>
    <definedName name="Net_Income">[2]Elim!$A$4:$O$7</definedName>
    <definedName name="NONU">[1]Vac_Table!$C$15:$F$22</definedName>
    <definedName name="NonU_Rate" localSheetId="31">#REF!</definedName>
    <definedName name="NonU_Rate">#REF!</definedName>
    <definedName name="Office_Exp" localSheetId="31">#REF!</definedName>
    <definedName name="Office_Exp">#REF!</definedName>
    <definedName name="Oil" localSheetId="31">#REF!</definedName>
    <definedName name="Oil">#REF!</definedName>
    <definedName name="OS_Disposal" localSheetId="31">#REF!</definedName>
    <definedName name="OS_Disposal">#REF!</definedName>
    <definedName name="Payroll" localSheetId="31">#REF!</definedName>
    <definedName name="Payroll">#REF!</definedName>
    <definedName name="PC">[4]SCV_RY2014_Only!$E$3</definedName>
    <definedName name="Pension" localSheetId="31">#REF!</definedName>
    <definedName name="Pension">#REF!</definedName>
    <definedName name="Print_All_G1">G.1!$B$9:$K$474</definedName>
    <definedName name="_xlnm.Print_Area" localSheetId="1">A!$A$1:$C$53</definedName>
    <definedName name="_xlnm.Print_Area" localSheetId="2">B.1!$A$2:$B$49</definedName>
    <definedName name="_xlnm.Print_Area" localSheetId="3">B.2!$A$2:$B$59</definedName>
    <definedName name="_xlnm.Print_Area" localSheetId="4">B.3!$B$6:$E$136</definedName>
    <definedName name="_xlnm.Print_Area" localSheetId="25">CS1_B!$A$1:$B$36</definedName>
    <definedName name="_xlnm.Print_Area" localSheetId="26">CS1_D!$A$1:$D$56</definedName>
    <definedName name="_xlnm.Print_Area" localSheetId="27">CS1_J!$A$1:$B$23</definedName>
    <definedName name="_xlnm.Print_Area" localSheetId="28">CS1_K!$A$1:$B$44</definedName>
    <definedName name="_xlnm.Print_Area" localSheetId="30">CS2_B!$A$1:$B$36</definedName>
    <definedName name="_xlnm.Print_Area" localSheetId="31">CS2_D!$A$1:$D$56</definedName>
    <definedName name="_xlnm.Print_Area" localSheetId="32">CS2_J!$A$1:$B$23</definedName>
    <definedName name="_xlnm.Print_Area" localSheetId="33">CS2_K!$A$1:$B$44</definedName>
    <definedName name="_xlnm.Print_Area" localSheetId="6">D!$A$1:$G$58</definedName>
    <definedName name="_xlnm.Print_Area" localSheetId="7">F.1!$A$1:$H$79</definedName>
    <definedName name="_xlnm.Print_Area" localSheetId="8">F.2!$A$1:$C$10</definedName>
    <definedName name="_xlnm.Print_Area" localSheetId="9">G.1!$A$1:$K$474</definedName>
    <definedName name="_xlnm.Print_Area" localSheetId="10">G.2!$A$2:$F$27</definedName>
    <definedName name="_xlnm.Print_Area" localSheetId="11">G.3!$A$2:$F$28</definedName>
    <definedName name="_xlnm.Print_Area" localSheetId="12">G.4!$A$2:$F$12</definedName>
    <definedName name="_xlnm.Print_Area" localSheetId="13">H.1!$A$1:$F$31</definedName>
    <definedName name="_xlnm.Print_Area" localSheetId="14">H.2!$B$1:$K$71</definedName>
    <definedName name="_xlnm.Print_Area" localSheetId="15">H.3!$A$2:$F$37</definedName>
    <definedName name="_xlnm.Print_Area" localSheetId="16">I!$A$1:$F$12</definedName>
    <definedName name="_xlnm.Print_Area" localSheetId="17">J!$A$1:$F$23</definedName>
    <definedName name="_xlnm.Print_Area" localSheetId="18">K!$A$1:$F$47</definedName>
    <definedName name="_xlnm.Print_Area" localSheetId="19">L.2!$A$1:$F$72</definedName>
    <definedName name="_xlnm.Print_Area" localSheetId="20">L.3!$A$1:$P$17</definedName>
    <definedName name="_xlnm.Print_Area" localSheetId="21">L.5!$A$1:$F$16</definedName>
    <definedName name="_xlnm.Print_Area" localSheetId="22">M.1!$A$1:$F$14</definedName>
    <definedName name="_xlnm.Print_Area" localSheetId="23">M.2!$A$2:$F$18</definedName>
    <definedName name="Print_HC">G.1!$B$9:$K$474</definedName>
    <definedName name="_xlnm.Print_Titles" localSheetId="1">A!$1:$9</definedName>
    <definedName name="_xlnm.Print_Titles" localSheetId="4">B.3!$1:$4</definedName>
    <definedName name="_xlnm.Print_Titles" localSheetId="25">CS1_B!$6:$7</definedName>
    <definedName name="_xlnm.Print_Titles" localSheetId="26">CS1_D!$A:$A,CS1_D!$5:$8</definedName>
    <definedName name="_xlnm.Print_Titles" localSheetId="30">CS2_B!$6:$7</definedName>
    <definedName name="_xlnm.Print_Titles" localSheetId="31">CS2_D!$A:$A,CS2_D!$5:$8</definedName>
    <definedName name="_xlnm.Print_Titles" localSheetId="9">G.1!$1:$8</definedName>
    <definedName name="_xlnm.Print_Titles" localSheetId="14">H.2!$1:$12</definedName>
    <definedName name="_xlnm.Print_Titles" localSheetId="15">H.3!$2:$8</definedName>
    <definedName name="_xlnm.Print_Titles" localSheetId="19">L.2!$1:$8</definedName>
    <definedName name="_xlnm.Print_Titles" localSheetId="21">L.5!$1:$7</definedName>
    <definedName name="_xlnm.Print_Titles" localSheetId="22">M.1!$1:$7</definedName>
    <definedName name="Processing_fees" localSheetId="31">#REF!</definedName>
    <definedName name="Processing_fees">#REF!</definedName>
    <definedName name="Professional_Services" localSheetId="31">#REF!</definedName>
    <definedName name="Professional_Services">#REF!</definedName>
    <definedName name="Repairs" localSheetId="31">#REF!</definedName>
    <definedName name="Repairs">#REF!</definedName>
    <definedName name="Rev">[2]Elim!$4:$5</definedName>
    <definedName name="RSP" localSheetId="31">#REF!</definedName>
    <definedName name="RSP">#REF!</definedName>
    <definedName name="RSP_Amort" localSheetId="31">#REF!</definedName>
    <definedName name="RSP_Amort">#REF!</definedName>
    <definedName name="SS_Y">[5]ss_y_0908!$A$533:$J$801</definedName>
    <definedName name="SS_Y2">[5]ss_y_0908!$A$764:$IV$785</definedName>
    <definedName name="SS_Z">[5]ss_z_0908!$A$159:$J$240</definedName>
    <definedName name="SS_Z_2">[5]ss_z_0908!$A$231:$IV$239</definedName>
    <definedName name="Supplies" localSheetId="31">#REF!</definedName>
    <definedName name="Supplies">#REF!</definedName>
    <definedName name="Table">[1]Table!$A$1:$B$12</definedName>
    <definedName name="UNION">[1]Vac_Table!$C$3:$F$11</definedName>
    <definedName name="UNION2">[1]Vac_Table!$C$26:$F$35</definedName>
    <definedName name="WC" localSheetId="31">#REF!</definedName>
    <definedName name="WC">#REF!</definedName>
    <definedName name="Z_85D107E1_F89C_45D4_9968_9C76F41206D5_.wvu.Cols" localSheetId="1" hidden="1">A!#REF!</definedName>
    <definedName name="Z_85D107E1_F89C_45D4_9968_9C76F41206D5_.wvu.Cols" localSheetId="3" hidden="1">B.2!#REF!,B.2!#REF!</definedName>
    <definedName name="Z_85D107E1_F89C_45D4_9968_9C76F41206D5_.wvu.Cols" localSheetId="6" hidden="1">D!#REF!</definedName>
    <definedName name="Z_85D107E1_F89C_45D4_9968_9C76F41206D5_.wvu.Cols" localSheetId="9" hidden="1">G.1!#REF!,G.1!#REF!,G.1!#REF!</definedName>
    <definedName name="Z_85D107E1_F89C_45D4_9968_9C76F41206D5_.wvu.Cols" localSheetId="11" hidden="1">G.3!#REF!,G.3!#REF!</definedName>
    <definedName name="Z_85D107E1_F89C_45D4_9968_9C76F41206D5_.wvu.Cols" localSheetId="13" hidden="1">H.1!#REF!</definedName>
    <definedName name="Z_85D107E1_F89C_45D4_9968_9C76F41206D5_.wvu.Cols" localSheetId="14" hidden="1">H.2!$A:$A,H.2!$L:$L</definedName>
    <definedName name="Z_85D107E1_F89C_45D4_9968_9C76F41206D5_.wvu.Cols" localSheetId="17" hidden="1">J!#REF!,J!#REF!</definedName>
    <definedName name="Z_85D107E1_F89C_45D4_9968_9C76F41206D5_.wvu.Cols" localSheetId="18" hidden="1">K!#REF!</definedName>
    <definedName name="Z_85D107E1_F89C_45D4_9968_9C76F41206D5_.wvu.Cols" localSheetId="19" hidden="1">L.2!#REF!</definedName>
    <definedName name="Z_85D107E1_F89C_45D4_9968_9C76F41206D5_.wvu.Cols" localSheetId="22" hidden="1">M.1!#REF!</definedName>
    <definedName name="Z_85D107E1_F89C_45D4_9968_9C76F41206D5_.wvu.FilterData" localSheetId="6" hidden="1">D!$A$8:$G$54</definedName>
    <definedName name="Z_85D107E1_F89C_45D4_9968_9C76F41206D5_.wvu.FilterData" localSheetId="9" hidden="1">G.1!$A$8:$K$475</definedName>
    <definedName name="Z_85D107E1_F89C_45D4_9968_9C76F41206D5_.wvu.PrintArea" localSheetId="1" hidden="1">A!$A$1:$C$53</definedName>
    <definedName name="Z_85D107E1_F89C_45D4_9968_9C76F41206D5_.wvu.PrintArea" localSheetId="2" hidden="1">B.1!$A$2:$B$50</definedName>
    <definedName name="Z_85D107E1_F89C_45D4_9968_9C76F41206D5_.wvu.PrintArea" localSheetId="3" hidden="1">B.2!$A$2:$B$55</definedName>
    <definedName name="Z_85D107E1_F89C_45D4_9968_9C76F41206D5_.wvu.PrintArea" localSheetId="4" hidden="1">B.3!$B$7:$E$129</definedName>
    <definedName name="Z_85D107E1_F89C_45D4_9968_9C76F41206D5_.wvu.PrintArea" localSheetId="25" hidden="1">CS1_B!$A$1:$B$36</definedName>
    <definedName name="Z_85D107E1_F89C_45D4_9968_9C76F41206D5_.wvu.PrintArea" localSheetId="26" hidden="1">CS1_D!$A$1:$D$56</definedName>
    <definedName name="Z_85D107E1_F89C_45D4_9968_9C76F41206D5_.wvu.PrintArea" localSheetId="27" hidden="1">CS1_J!$A$1:$B$23</definedName>
    <definedName name="Z_85D107E1_F89C_45D4_9968_9C76F41206D5_.wvu.PrintArea" localSheetId="28" hidden="1">CS1_K!$A$1:$B$44</definedName>
    <definedName name="Z_85D107E1_F89C_45D4_9968_9C76F41206D5_.wvu.PrintArea" localSheetId="30" hidden="1">CS2_B!$A$1:$B$36</definedName>
    <definedName name="Z_85D107E1_F89C_45D4_9968_9C76F41206D5_.wvu.PrintArea" localSheetId="31" hidden="1">CS2_D!$A$1:$D$56</definedName>
    <definedName name="Z_85D107E1_F89C_45D4_9968_9C76F41206D5_.wvu.PrintArea" localSheetId="32" hidden="1">CS2_J!$A$1:$B$23</definedName>
    <definedName name="Z_85D107E1_F89C_45D4_9968_9C76F41206D5_.wvu.PrintArea" localSheetId="33" hidden="1">CS2_K!$A$1:$B$44</definedName>
    <definedName name="Z_85D107E1_F89C_45D4_9968_9C76F41206D5_.wvu.PrintArea" localSheetId="6" hidden="1">D!$A$1:$G$58</definedName>
    <definedName name="Z_85D107E1_F89C_45D4_9968_9C76F41206D5_.wvu.PrintArea" localSheetId="7" hidden="1">F.1!$A$1:$I$51</definedName>
    <definedName name="Z_85D107E1_F89C_45D4_9968_9C76F41206D5_.wvu.PrintArea" localSheetId="8" hidden="1">F.2!$A$1:$C$10</definedName>
    <definedName name="Z_85D107E1_F89C_45D4_9968_9C76F41206D5_.wvu.PrintArea" localSheetId="9" hidden="1">G.1!$A$1:$K$474</definedName>
    <definedName name="Z_85D107E1_F89C_45D4_9968_9C76F41206D5_.wvu.PrintArea" localSheetId="10" hidden="1">G.2!$A$2:$F$27</definedName>
    <definedName name="Z_85D107E1_F89C_45D4_9968_9C76F41206D5_.wvu.PrintArea" localSheetId="11" hidden="1">G.3!$A$2:$F$28</definedName>
    <definedName name="Z_85D107E1_F89C_45D4_9968_9C76F41206D5_.wvu.PrintArea" localSheetId="12" hidden="1">G.4!$A$2:$F$12</definedName>
    <definedName name="Z_85D107E1_F89C_45D4_9968_9C76F41206D5_.wvu.PrintArea" localSheetId="13" hidden="1">H.1!$A$1:$F$31</definedName>
    <definedName name="Z_85D107E1_F89C_45D4_9968_9C76F41206D5_.wvu.PrintArea" localSheetId="14" hidden="1">H.2!$B$1:$K$71</definedName>
    <definedName name="Z_85D107E1_F89C_45D4_9968_9C76F41206D5_.wvu.PrintArea" localSheetId="15" hidden="1">H.3!$A$2:$F$37</definedName>
    <definedName name="Z_85D107E1_F89C_45D4_9968_9C76F41206D5_.wvu.PrintArea" localSheetId="16" hidden="1">I!$A$1:$F$12</definedName>
    <definedName name="Z_85D107E1_F89C_45D4_9968_9C76F41206D5_.wvu.PrintArea" localSheetId="17" hidden="1">J!$A$1:$F$23</definedName>
    <definedName name="Z_85D107E1_F89C_45D4_9968_9C76F41206D5_.wvu.PrintArea" localSheetId="18" hidden="1">K!$A$1:$F$47</definedName>
    <definedName name="Z_85D107E1_F89C_45D4_9968_9C76F41206D5_.wvu.PrintArea" localSheetId="19" hidden="1">L.2!$A$1:$F$72</definedName>
    <definedName name="Z_85D107E1_F89C_45D4_9968_9C76F41206D5_.wvu.PrintArea" localSheetId="20" hidden="1">L.3!$A$1:$J$32</definedName>
    <definedName name="Z_85D107E1_F89C_45D4_9968_9C76F41206D5_.wvu.PrintArea" localSheetId="21" hidden="1">L.5!$A$1:$F$16</definedName>
    <definedName name="Z_85D107E1_F89C_45D4_9968_9C76F41206D5_.wvu.PrintArea" localSheetId="22" hidden="1">M.1!$A$1:$F$14</definedName>
    <definedName name="Z_85D107E1_F89C_45D4_9968_9C76F41206D5_.wvu.PrintArea" localSheetId="23" hidden="1">M.2!$A$2:$F$18</definedName>
    <definedName name="Z_85D107E1_F89C_45D4_9968_9C76F41206D5_.wvu.PrintTitles" localSheetId="1" hidden="1">A!$1:$9</definedName>
    <definedName name="Z_85D107E1_F89C_45D4_9968_9C76F41206D5_.wvu.PrintTitles" localSheetId="4" hidden="1">B.3!$1:$6</definedName>
    <definedName name="Z_85D107E1_F89C_45D4_9968_9C76F41206D5_.wvu.PrintTitles" localSheetId="25" hidden="1">CS1_B!$6:$7</definedName>
    <definedName name="Z_85D107E1_F89C_45D4_9968_9C76F41206D5_.wvu.PrintTitles" localSheetId="26" hidden="1">CS1_D!$A:$A,CS1_D!$5:$8</definedName>
    <definedName name="Z_85D107E1_F89C_45D4_9968_9C76F41206D5_.wvu.PrintTitles" localSheetId="30" hidden="1">CS2_B!$6:$7</definedName>
    <definedName name="Z_85D107E1_F89C_45D4_9968_9C76F41206D5_.wvu.PrintTitles" localSheetId="31" hidden="1">CS2_D!$A:$A,CS2_D!$5:$8</definedName>
    <definedName name="Z_85D107E1_F89C_45D4_9968_9C76F41206D5_.wvu.PrintTitles" localSheetId="9" hidden="1">G.1!$1:$8</definedName>
    <definedName name="Z_85D107E1_F89C_45D4_9968_9C76F41206D5_.wvu.PrintTitles" localSheetId="14" hidden="1">H.2!$1:$12</definedName>
    <definedName name="Z_85D107E1_F89C_45D4_9968_9C76F41206D5_.wvu.PrintTitles" localSheetId="15" hidden="1">H.3!$2:$8</definedName>
    <definedName name="Z_85D107E1_F89C_45D4_9968_9C76F41206D5_.wvu.PrintTitles" localSheetId="19" hidden="1">L.2!$1:$8</definedName>
    <definedName name="Z_85D107E1_F89C_45D4_9968_9C76F41206D5_.wvu.PrintTitles" localSheetId="21" hidden="1">L.5!$1:$7</definedName>
    <definedName name="Z_85D107E1_F89C_45D4_9968_9C76F41206D5_.wvu.PrintTitles" localSheetId="22" hidden="1">M.1!$1:$7</definedName>
    <definedName name="Z_85D107E1_F89C_45D4_9968_9C76F41206D5_.wvu.Rows" localSheetId="2" hidden="1">B.1!$1:$1,B.1!$37:$37</definedName>
    <definedName name="Z_85D107E1_F89C_45D4_9968_9C76F41206D5_.wvu.Rows" localSheetId="3" hidden="1">B.2!$1:$1</definedName>
    <definedName name="Z_85D107E1_F89C_45D4_9968_9C76F41206D5_.wvu.Rows" localSheetId="10" hidden="1">G.2!$1:$1</definedName>
    <definedName name="Z_85D107E1_F89C_45D4_9968_9C76F41206D5_.wvu.Rows" localSheetId="11" hidden="1">G.3!$1:$1</definedName>
    <definedName name="Z_85D107E1_F89C_45D4_9968_9C76F41206D5_.wvu.Rows" localSheetId="14" hidden="1">H.2!$5:$5</definedName>
    <definedName name="Z_85D107E1_F89C_45D4_9968_9C76F41206D5_.wvu.Rows" localSheetId="15" hidden="1">H.3!$1:$1</definedName>
    <definedName name="Z_85D107E1_F89C_45D4_9968_9C76F41206D5_.wvu.Rows" localSheetId="16" hidden="1">I!$11:$11</definedName>
    <definedName name="Z_85D107E1_F89C_45D4_9968_9C76F41206D5_.wvu.Rows" localSheetId="19" hidden="1">L.2!$8:$8</definedName>
    <definedName name="Z_85D107E1_F89C_45D4_9968_9C76F41206D5_.wvu.Rows" localSheetId="23" hidden="1">M.2!$1:$1,M.2!$23:$23</definedName>
    <definedName name="Z_9CBD96E7_94D4_48DE_953C_DDA60040E405_.wvu.PrintArea" localSheetId="1" hidden="1">A!$A$1:$C$53</definedName>
    <definedName name="Z_9CBD96E7_94D4_48DE_953C_DDA60040E405_.wvu.PrintTitles" localSheetId="1" hidden="1">A!$1:$2</definedName>
    <definedName name="Z_B7E723D1_784B_455E_8787_C4370F1FF375_.wvu.PrintArea" localSheetId="1" hidden="1">A!$A$1:$C$53</definedName>
    <definedName name="Z_B7E723D1_784B_455E_8787_C4370F1FF375_.wvu.PrintTitles" localSheetId="1" hidden="1">A!$1:$2</definedName>
    <definedName name="Z_BFBBEDC5_6099_44A8_AA50_29301260395A_.wvu.Cols" localSheetId="1" hidden="1">A!#REF!</definedName>
    <definedName name="Z_BFBBEDC5_6099_44A8_AA50_29301260395A_.wvu.Cols" localSheetId="3" hidden="1">B.2!#REF!,B.2!#REF!</definedName>
    <definedName name="Z_BFBBEDC5_6099_44A8_AA50_29301260395A_.wvu.Cols" localSheetId="6" hidden="1">D!#REF!</definedName>
    <definedName name="Z_BFBBEDC5_6099_44A8_AA50_29301260395A_.wvu.Cols" localSheetId="9" hidden="1">G.1!#REF!,G.1!#REF!,G.1!#REF!</definedName>
    <definedName name="Z_BFBBEDC5_6099_44A8_AA50_29301260395A_.wvu.Cols" localSheetId="11" hidden="1">G.3!#REF!,G.3!#REF!</definedName>
    <definedName name="Z_BFBBEDC5_6099_44A8_AA50_29301260395A_.wvu.Cols" localSheetId="13" hidden="1">H.1!#REF!</definedName>
    <definedName name="Z_BFBBEDC5_6099_44A8_AA50_29301260395A_.wvu.Cols" localSheetId="14" hidden="1">H.2!$A:$A,H.2!$L:$L</definedName>
    <definedName name="Z_BFBBEDC5_6099_44A8_AA50_29301260395A_.wvu.Cols" localSheetId="17" hidden="1">J!#REF!,J!#REF!</definedName>
    <definedName name="Z_BFBBEDC5_6099_44A8_AA50_29301260395A_.wvu.Cols" localSheetId="18" hidden="1">K!#REF!</definedName>
    <definedName name="Z_BFBBEDC5_6099_44A8_AA50_29301260395A_.wvu.Cols" localSheetId="19" hidden="1">L.2!#REF!</definedName>
    <definedName name="Z_BFBBEDC5_6099_44A8_AA50_29301260395A_.wvu.Cols" localSheetId="22" hidden="1">M.1!#REF!</definedName>
    <definedName name="Z_BFBBEDC5_6099_44A8_AA50_29301260395A_.wvu.FilterData" localSheetId="6" hidden="1">D!$A$8:$G$54</definedName>
    <definedName name="Z_BFBBEDC5_6099_44A8_AA50_29301260395A_.wvu.FilterData" localSheetId="9" hidden="1">G.1!$A$8:$K$475</definedName>
    <definedName name="Z_BFBBEDC5_6099_44A8_AA50_29301260395A_.wvu.PrintArea" localSheetId="1" hidden="1">A!$A$1:$C$53</definedName>
    <definedName name="Z_BFBBEDC5_6099_44A8_AA50_29301260395A_.wvu.PrintArea" localSheetId="2" hidden="1">B.1!$A$2:$B$50</definedName>
    <definedName name="Z_BFBBEDC5_6099_44A8_AA50_29301260395A_.wvu.PrintArea" localSheetId="3" hidden="1">B.2!$A$2:$B$55</definedName>
    <definedName name="Z_BFBBEDC5_6099_44A8_AA50_29301260395A_.wvu.PrintArea" localSheetId="4" hidden="1">B.3!$B$7:$E$129</definedName>
    <definedName name="Z_BFBBEDC5_6099_44A8_AA50_29301260395A_.wvu.PrintArea" localSheetId="25" hidden="1">CS1_B!$A$1:$B$36</definedName>
    <definedName name="Z_BFBBEDC5_6099_44A8_AA50_29301260395A_.wvu.PrintArea" localSheetId="26" hidden="1">CS1_D!$A$1:$D$56</definedName>
    <definedName name="Z_BFBBEDC5_6099_44A8_AA50_29301260395A_.wvu.PrintArea" localSheetId="27" hidden="1">CS1_J!$A$1:$B$23</definedName>
    <definedName name="Z_BFBBEDC5_6099_44A8_AA50_29301260395A_.wvu.PrintArea" localSheetId="28" hidden="1">CS1_K!$A$1:$B$44</definedName>
    <definedName name="Z_BFBBEDC5_6099_44A8_AA50_29301260395A_.wvu.PrintArea" localSheetId="30" hidden="1">CS2_B!$A$1:$B$36</definedName>
    <definedName name="Z_BFBBEDC5_6099_44A8_AA50_29301260395A_.wvu.PrintArea" localSheetId="31" hidden="1">CS2_D!$A$1:$D$56</definedName>
    <definedName name="Z_BFBBEDC5_6099_44A8_AA50_29301260395A_.wvu.PrintArea" localSheetId="32" hidden="1">CS2_J!$A$1:$B$23</definedName>
    <definedName name="Z_BFBBEDC5_6099_44A8_AA50_29301260395A_.wvu.PrintArea" localSheetId="33" hidden="1">CS2_K!$A$1:$B$44</definedName>
    <definedName name="Z_BFBBEDC5_6099_44A8_AA50_29301260395A_.wvu.PrintArea" localSheetId="6" hidden="1">D!$A$1:$G$58</definedName>
    <definedName name="Z_BFBBEDC5_6099_44A8_AA50_29301260395A_.wvu.PrintArea" localSheetId="7" hidden="1">F.1!$A$1:$I$51</definedName>
    <definedName name="Z_BFBBEDC5_6099_44A8_AA50_29301260395A_.wvu.PrintArea" localSheetId="8" hidden="1">F.2!$A$1:$C$10</definedName>
    <definedName name="Z_BFBBEDC5_6099_44A8_AA50_29301260395A_.wvu.PrintArea" localSheetId="9" hidden="1">G.1!$A$1:$K$474</definedName>
    <definedName name="Z_BFBBEDC5_6099_44A8_AA50_29301260395A_.wvu.PrintArea" localSheetId="10" hidden="1">G.2!$A$2:$F$27</definedName>
    <definedName name="Z_BFBBEDC5_6099_44A8_AA50_29301260395A_.wvu.PrintArea" localSheetId="11" hidden="1">G.3!$A$2:$F$28</definedName>
    <definedName name="Z_BFBBEDC5_6099_44A8_AA50_29301260395A_.wvu.PrintArea" localSheetId="12" hidden="1">G.4!$A$2:$F$12</definedName>
    <definedName name="Z_BFBBEDC5_6099_44A8_AA50_29301260395A_.wvu.PrintArea" localSheetId="13" hidden="1">H.1!$A$1:$F$31</definedName>
    <definedName name="Z_BFBBEDC5_6099_44A8_AA50_29301260395A_.wvu.PrintArea" localSheetId="14" hidden="1">H.2!$B$1:$K$71</definedName>
    <definedName name="Z_BFBBEDC5_6099_44A8_AA50_29301260395A_.wvu.PrintArea" localSheetId="15" hidden="1">H.3!$A$2:$F$37</definedName>
    <definedName name="Z_BFBBEDC5_6099_44A8_AA50_29301260395A_.wvu.PrintArea" localSheetId="16" hidden="1">I!$A$1:$F$12</definedName>
    <definedName name="Z_BFBBEDC5_6099_44A8_AA50_29301260395A_.wvu.PrintArea" localSheetId="17" hidden="1">J!$A$1:$F$23</definedName>
    <definedName name="Z_BFBBEDC5_6099_44A8_AA50_29301260395A_.wvu.PrintArea" localSheetId="18" hidden="1">K!$A$1:$F$47</definedName>
    <definedName name="Z_BFBBEDC5_6099_44A8_AA50_29301260395A_.wvu.PrintArea" localSheetId="19" hidden="1">L.2!$A$1:$F$72</definedName>
    <definedName name="Z_BFBBEDC5_6099_44A8_AA50_29301260395A_.wvu.PrintArea" localSheetId="20" hidden="1">L.3!$A$1:$J$32</definedName>
    <definedName name="Z_BFBBEDC5_6099_44A8_AA50_29301260395A_.wvu.PrintArea" localSheetId="21" hidden="1">L.5!$A$1:$F$16</definedName>
    <definedName name="Z_BFBBEDC5_6099_44A8_AA50_29301260395A_.wvu.PrintArea" localSheetId="22" hidden="1">M.1!$A$1:$F$14</definedName>
    <definedName name="Z_BFBBEDC5_6099_44A8_AA50_29301260395A_.wvu.PrintArea" localSheetId="23" hidden="1">M.2!$A$2:$F$18</definedName>
    <definedName name="Z_BFBBEDC5_6099_44A8_AA50_29301260395A_.wvu.PrintTitles" localSheetId="1" hidden="1">A!$1:$9</definedName>
    <definedName name="Z_BFBBEDC5_6099_44A8_AA50_29301260395A_.wvu.PrintTitles" localSheetId="4" hidden="1">B.3!$1:$6</definedName>
    <definedName name="Z_BFBBEDC5_6099_44A8_AA50_29301260395A_.wvu.PrintTitles" localSheetId="25" hidden="1">CS1_B!$6:$7</definedName>
    <definedName name="Z_BFBBEDC5_6099_44A8_AA50_29301260395A_.wvu.PrintTitles" localSheetId="26" hidden="1">CS1_D!$A:$A,CS1_D!$5:$8</definedName>
    <definedName name="Z_BFBBEDC5_6099_44A8_AA50_29301260395A_.wvu.PrintTitles" localSheetId="30" hidden="1">CS2_B!$6:$7</definedName>
    <definedName name="Z_BFBBEDC5_6099_44A8_AA50_29301260395A_.wvu.PrintTitles" localSheetId="31" hidden="1">CS2_D!$A:$A,CS2_D!$5:$8</definedName>
    <definedName name="Z_BFBBEDC5_6099_44A8_AA50_29301260395A_.wvu.PrintTitles" localSheetId="9" hidden="1">G.1!$1:$8</definedName>
    <definedName name="Z_BFBBEDC5_6099_44A8_AA50_29301260395A_.wvu.PrintTitles" localSheetId="14" hidden="1">H.2!$1:$12</definedName>
    <definedName name="Z_BFBBEDC5_6099_44A8_AA50_29301260395A_.wvu.PrintTitles" localSheetId="15" hidden="1">H.3!$2:$8</definedName>
    <definedName name="Z_BFBBEDC5_6099_44A8_AA50_29301260395A_.wvu.PrintTitles" localSheetId="19" hidden="1">L.2!$1:$8</definedName>
    <definedName name="Z_BFBBEDC5_6099_44A8_AA50_29301260395A_.wvu.PrintTitles" localSheetId="21" hidden="1">L.5!$1:$7</definedName>
    <definedName name="Z_BFBBEDC5_6099_44A8_AA50_29301260395A_.wvu.PrintTitles" localSheetId="22" hidden="1">M.1!$1:$7</definedName>
    <definedName name="Z_BFBBEDC5_6099_44A8_AA50_29301260395A_.wvu.Rows" localSheetId="2" hidden="1">B.1!$1:$1,B.1!$37:$37</definedName>
    <definedName name="Z_BFBBEDC5_6099_44A8_AA50_29301260395A_.wvu.Rows" localSheetId="3" hidden="1">B.2!$1:$1</definedName>
    <definedName name="Z_BFBBEDC5_6099_44A8_AA50_29301260395A_.wvu.Rows" localSheetId="10" hidden="1">G.2!$1:$1</definedName>
    <definedName name="Z_BFBBEDC5_6099_44A8_AA50_29301260395A_.wvu.Rows" localSheetId="11" hidden="1">G.3!$1:$1</definedName>
    <definedName name="Z_BFBBEDC5_6099_44A8_AA50_29301260395A_.wvu.Rows" localSheetId="14" hidden="1">H.2!$5:$5</definedName>
    <definedName name="Z_BFBBEDC5_6099_44A8_AA50_29301260395A_.wvu.Rows" localSheetId="15" hidden="1">H.3!$1:$1</definedName>
    <definedName name="Z_BFBBEDC5_6099_44A8_AA50_29301260395A_.wvu.Rows" localSheetId="16" hidden="1">I!$11:$11</definedName>
    <definedName name="Z_BFBBEDC5_6099_44A8_AA50_29301260395A_.wvu.Rows" localSheetId="19" hidden="1">L.2!$8:$8</definedName>
    <definedName name="Z_BFBBEDC5_6099_44A8_AA50_29301260395A_.wvu.Rows" localSheetId="23" hidden="1">M.2!$1:$1,M.2!$23:$23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 i="34" l="1"/>
  <c r="A2" i="34"/>
  <c r="A4" i="34"/>
  <c r="B7" i="34"/>
  <c r="B9" i="34"/>
  <c r="B10" i="34"/>
  <c r="B11" i="34"/>
  <c r="B12" i="34"/>
  <c r="B13" i="34"/>
  <c r="B14" i="34"/>
  <c r="B16" i="34"/>
  <c r="B24" i="34" s="1"/>
  <c r="B19" i="34"/>
  <c r="B20" i="34"/>
  <c r="B22" i="34"/>
  <c r="B26" i="34"/>
  <c r="B29" i="34" s="1"/>
  <c r="B30" i="34" l="1"/>
  <c r="B32" i="34"/>
  <c r="B31" i="34"/>
  <c r="B34" i="34"/>
  <c r="B39" i="34"/>
  <c r="B42" i="34"/>
  <c r="B40" i="34"/>
  <c r="B33" i="34"/>
  <c r="C7" i="32"/>
  <c r="B6" i="33"/>
  <c r="A4" i="33"/>
  <c r="A2" i="33"/>
  <c r="A1" i="33"/>
  <c r="A48" i="32"/>
  <c r="A47" i="32"/>
  <c r="A46" i="32"/>
  <c r="A45" i="32"/>
  <c r="A44" i="32"/>
  <c r="A43" i="32"/>
  <c r="A42" i="32"/>
  <c r="A41" i="32"/>
  <c r="A40" i="32"/>
  <c r="A39" i="32"/>
  <c r="A38" i="32"/>
  <c r="A37" i="32"/>
  <c r="A36" i="32"/>
  <c r="A35" i="32"/>
  <c r="A34" i="32"/>
  <c r="A33" i="32"/>
  <c r="A32" i="32"/>
  <c r="A31" i="32"/>
  <c r="A30" i="32"/>
  <c r="A29" i="32"/>
  <c r="A28" i="32"/>
  <c r="A27" i="32"/>
  <c r="A26" i="32"/>
  <c r="A25" i="32"/>
  <c r="A24" i="32"/>
  <c r="A23" i="32"/>
  <c r="A22" i="32"/>
  <c r="A21" i="32"/>
  <c r="A20" i="32"/>
  <c r="A19" i="32"/>
  <c r="A18" i="32"/>
  <c r="A17" i="32"/>
  <c r="A16" i="32"/>
  <c r="A15" i="32"/>
  <c r="C14" i="32"/>
  <c r="A13" i="32"/>
  <c r="A12" i="32"/>
  <c r="A11" i="32"/>
  <c r="A10" i="32"/>
  <c r="A9" i="32"/>
  <c r="B14" i="31"/>
  <c r="B10" i="31"/>
  <c r="B7" i="31"/>
  <c r="A4" i="31"/>
  <c r="B26" i="29"/>
  <c r="B20" i="29"/>
  <c r="B19" i="29"/>
  <c r="B14" i="29"/>
  <c r="B13" i="29"/>
  <c r="B33" i="29" s="1"/>
  <c r="B12" i="29"/>
  <c r="B11" i="29"/>
  <c r="B10" i="29"/>
  <c r="B9" i="29"/>
  <c r="B29" i="29" s="1"/>
  <c r="C14" i="27"/>
  <c r="C7" i="27"/>
  <c r="B10" i="26"/>
  <c r="E17" i="24"/>
  <c r="C17" i="24"/>
  <c r="B17" i="24"/>
  <c r="D15" i="24"/>
  <c r="D14" i="24"/>
  <c r="D13" i="24"/>
  <c r="D12" i="24"/>
  <c r="D11" i="24"/>
  <c r="F17" i="24"/>
  <c r="D10" i="24"/>
  <c r="A2" i="24"/>
  <c r="E13" i="23"/>
  <c r="D13" i="23"/>
  <c r="C13" i="23"/>
  <c r="B13" i="23"/>
  <c r="F11" i="23"/>
  <c r="F10" i="23"/>
  <c r="F9" i="23"/>
  <c r="F8" i="23"/>
  <c r="F13" i="23" s="1"/>
  <c r="G38" i="7" s="1"/>
  <c r="E15" i="22"/>
  <c r="D15" i="22"/>
  <c r="C15" i="22"/>
  <c r="B15" i="22"/>
  <c r="F5" i="22"/>
  <c r="A1" i="22"/>
  <c r="N12" i="21"/>
  <c r="E12" i="21"/>
  <c r="I11" i="21"/>
  <c r="I14" i="21" s="1"/>
  <c r="H11" i="21"/>
  <c r="H14" i="21" s="1"/>
  <c r="F11" i="21"/>
  <c r="F14" i="21" s="1"/>
  <c r="E11" i="21"/>
  <c r="C11" i="21"/>
  <c r="B11" i="21"/>
  <c r="B14" i="21" s="1"/>
  <c r="O10" i="21"/>
  <c r="K10" i="21"/>
  <c r="J10" i="21"/>
  <c r="G10" i="21"/>
  <c r="D10" i="21"/>
  <c r="L9" i="21"/>
  <c r="J9" i="21"/>
  <c r="P9" i="21" s="1"/>
  <c r="G9" i="21"/>
  <c r="D9" i="21"/>
  <c r="O8" i="21"/>
  <c r="K8" i="21"/>
  <c r="J8" i="21"/>
  <c r="G8" i="21"/>
  <c r="D8" i="21"/>
  <c r="K7" i="21"/>
  <c r="J7" i="21"/>
  <c r="G7" i="21"/>
  <c r="D7" i="21"/>
  <c r="D71" i="20"/>
  <c r="C71" i="20"/>
  <c r="B71" i="20"/>
  <c r="D55" i="20"/>
  <c r="C55" i="20"/>
  <c r="B55" i="20"/>
  <c r="D41" i="20"/>
  <c r="B41" i="20"/>
  <c r="C41" i="20"/>
  <c r="B26" i="20"/>
  <c r="C55" i="7" s="1"/>
  <c r="D26" i="20"/>
  <c r="E26" i="20"/>
  <c r="F31" i="7" s="1"/>
  <c r="A1" i="20"/>
  <c r="E42" i="19"/>
  <c r="D42" i="19"/>
  <c r="C42" i="19"/>
  <c r="B42" i="19"/>
  <c r="E41" i="19"/>
  <c r="D41" i="19"/>
  <c r="C41" i="19"/>
  <c r="B41" i="19"/>
  <c r="E34" i="19"/>
  <c r="D34" i="19"/>
  <c r="C34" i="19"/>
  <c r="B34" i="19"/>
  <c r="E33" i="19"/>
  <c r="D33" i="19"/>
  <c r="C33" i="19"/>
  <c r="B33" i="19"/>
  <c r="E32" i="19"/>
  <c r="D32" i="19"/>
  <c r="C32" i="19"/>
  <c r="B32" i="19"/>
  <c r="E31" i="19"/>
  <c r="D31" i="19"/>
  <c r="C31" i="19"/>
  <c r="B31" i="19"/>
  <c r="E30" i="19"/>
  <c r="D30" i="19"/>
  <c r="C30" i="19"/>
  <c r="B30" i="19"/>
  <c r="E29" i="19"/>
  <c r="D29" i="19"/>
  <c r="D38" i="19" s="1"/>
  <c r="C29" i="19"/>
  <c r="B29" i="19"/>
  <c r="F22" i="19"/>
  <c r="E22" i="19"/>
  <c r="E24" i="19" s="1"/>
  <c r="D22" i="19"/>
  <c r="C22" i="19"/>
  <c r="B22" i="19"/>
  <c r="F16" i="19"/>
  <c r="E16" i="19"/>
  <c r="D16" i="19"/>
  <c r="C16" i="19"/>
  <c r="B16" i="19"/>
  <c r="A1" i="19"/>
  <c r="B20" i="18"/>
  <c r="E19" i="18"/>
  <c r="D18" i="18"/>
  <c r="B18" i="18"/>
  <c r="E17" i="18"/>
  <c r="C17" i="18"/>
  <c r="D13" i="18"/>
  <c r="E20" i="18"/>
  <c r="C20" i="18"/>
  <c r="F19" i="18"/>
  <c r="D19" i="18"/>
  <c r="B19" i="18"/>
  <c r="E13" i="18"/>
  <c r="C13" i="18"/>
  <c r="A1" i="18"/>
  <c r="A1" i="17"/>
  <c r="E28" i="16"/>
  <c r="B31" i="16"/>
  <c r="F23" i="16"/>
  <c r="E23" i="16"/>
  <c r="F11" i="16"/>
  <c r="E11" i="16"/>
  <c r="C11" i="16"/>
  <c r="B11" i="16"/>
  <c r="A2" i="16"/>
  <c r="K66" i="15"/>
  <c r="G55" i="15"/>
  <c r="H55" i="15" s="1"/>
  <c r="E55" i="15"/>
  <c r="G54" i="15"/>
  <c r="H54" i="15" s="1"/>
  <c r="E54" i="15"/>
  <c r="G53" i="15"/>
  <c r="H53" i="15" s="1"/>
  <c r="E53" i="15"/>
  <c r="G52" i="15"/>
  <c r="H52" i="15" s="1"/>
  <c r="E52" i="15"/>
  <c r="G51" i="15"/>
  <c r="H51" i="15" s="1"/>
  <c r="E51" i="15"/>
  <c r="G50" i="15"/>
  <c r="H50" i="15" s="1"/>
  <c r="E50" i="15"/>
  <c r="G49" i="15"/>
  <c r="H49" i="15" s="1"/>
  <c r="E49" i="15"/>
  <c r="G48" i="15"/>
  <c r="H48" i="15" s="1"/>
  <c r="E48" i="15"/>
  <c r="G47" i="15"/>
  <c r="H47" i="15" s="1"/>
  <c r="E47" i="15"/>
  <c r="G46" i="15"/>
  <c r="H46" i="15" s="1"/>
  <c r="E46" i="15"/>
  <c r="G45" i="15"/>
  <c r="H45" i="15" s="1"/>
  <c r="E45" i="15"/>
  <c r="G44" i="15"/>
  <c r="H44" i="15" s="1"/>
  <c r="E44" i="15"/>
  <c r="G43" i="15"/>
  <c r="F43" i="15"/>
  <c r="C43" i="15"/>
  <c r="G42" i="15"/>
  <c r="H42" i="15" s="1"/>
  <c r="E42" i="15"/>
  <c r="G41" i="15"/>
  <c r="F41" i="15"/>
  <c r="C41" i="15"/>
  <c r="G40" i="15"/>
  <c r="H40" i="15" s="1"/>
  <c r="E40" i="15"/>
  <c r="G39" i="15"/>
  <c r="H39" i="15" s="1"/>
  <c r="E39" i="15"/>
  <c r="G38" i="15"/>
  <c r="H38" i="15" s="1"/>
  <c r="E38" i="15"/>
  <c r="G37" i="15"/>
  <c r="H37" i="15" s="1"/>
  <c r="E37" i="15"/>
  <c r="G36" i="15"/>
  <c r="H36" i="15" s="1"/>
  <c r="E36" i="15"/>
  <c r="G35" i="15"/>
  <c r="H35" i="15" s="1"/>
  <c r="E35" i="15"/>
  <c r="G34" i="15"/>
  <c r="H34" i="15" s="1"/>
  <c r="E34" i="15"/>
  <c r="G33" i="15"/>
  <c r="H33" i="15" s="1"/>
  <c r="E33" i="15"/>
  <c r="G32" i="15"/>
  <c r="H32" i="15" s="1"/>
  <c r="E32" i="15"/>
  <c r="G31" i="15"/>
  <c r="H31" i="15" s="1"/>
  <c r="E31" i="15"/>
  <c r="G30" i="15"/>
  <c r="H30" i="15" s="1"/>
  <c r="E30" i="15"/>
  <c r="G29" i="15"/>
  <c r="H29" i="15" s="1"/>
  <c r="E29" i="15"/>
  <c r="G28" i="15"/>
  <c r="H28" i="15" s="1"/>
  <c r="E28" i="15"/>
  <c r="G27" i="15"/>
  <c r="H27" i="15" s="1"/>
  <c r="E27" i="15"/>
  <c r="G26" i="15"/>
  <c r="F26" i="15"/>
  <c r="C26" i="15"/>
  <c r="G25" i="15"/>
  <c r="H25" i="15" s="1"/>
  <c r="E25" i="15"/>
  <c r="G24" i="15"/>
  <c r="H24" i="15" s="1"/>
  <c r="E24" i="15"/>
  <c r="F23" i="15"/>
  <c r="F57" i="15" s="1"/>
  <c r="D23" i="15"/>
  <c r="C23" i="15"/>
  <c r="G22" i="15"/>
  <c r="H22" i="15" s="1"/>
  <c r="E22" i="15"/>
  <c r="G21" i="15"/>
  <c r="H21" i="15" s="1"/>
  <c r="E21" i="15"/>
  <c r="G20" i="15"/>
  <c r="E20" i="15"/>
  <c r="G19" i="15"/>
  <c r="E19" i="15"/>
  <c r="G18" i="15"/>
  <c r="H18" i="15" s="1"/>
  <c r="E18" i="15"/>
  <c r="G17" i="15"/>
  <c r="H17" i="15" s="1"/>
  <c r="E17" i="15"/>
  <c r="G16" i="15"/>
  <c r="E16" i="15"/>
  <c r="G15" i="15"/>
  <c r="H15" i="15" s="1"/>
  <c r="E15" i="15"/>
  <c r="G14" i="15"/>
  <c r="H14" i="15" s="1"/>
  <c r="E14" i="15"/>
  <c r="J9" i="15"/>
  <c r="L6" i="15"/>
  <c r="L7" i="15" s="1"/>
  <c r="L8" i="15" s="1"/>
  <c r="L9" i="15" s="1"/>
  <c r="K4" i="15"/>
  <c r="B1" i="15"/>
  <c r="D30" i="14"/>
  <c r="C30" i="14"/>
  <c r="B30" i="14"/>
  <c r="F24" i="14"/>
  <c r="E15" i="14"/>
  <c r="D11" i="14"/>
  <c r="C11" i="14"/>
  <c r="B11" i="14"/>
  <c r="A1" i="14"/>
  <c r="D11" i="13"/>
  <c r="C11" i="13"/>
  <c r="B11" i="13"/>
  <c r="D9" i="13"/>
  <c r="C9" i="13"/>
  <c r="B9" i="13"/>
  <c r="A2" i="13"/>
  <c r="F25" i="12"/>
  <c r="E25" i="12"/>
  <c r="D25" i="12"/>
  <c r="C25" i="12"/>
  <c r="B25" i="12"/>
  <c r="E24" i="12"/>
  <c r="E26" i="12" s="1"/>
  <c r="E15" i="12" s="1"/>
  <c r="F23" i="12"/>
  <c r="E20" i="12"/>
  <c r="D20" i="12"/>
  <c r="C20" i="12"/>
  <c r="E10" i="12"/>
  <c r="D10" i="12"/>
  <c r="C10" i="12"/>
  <c r="B10" i="12"/>
  <c r="F9" i="12"/>
  <c r="F10" i="12" s="1"/>
  <c r="A2" i="12"/>
  <c r="F25" i="11"/>
  <c r="F23" i="11"/>
  <c r="E23" i="11"/>
  <c r="D23" i="11"/>
  <c r="F22" i="11"/>
  <c r="E22" i="11"/>
  <c r="D22" i="11"/>
  <c r="F21" i="11"/>
  <c r="E21" i="11"/>
  <c r="E25" i="11" s="1"/>
  <c r="D21" i="11"/>
  <c r="F18" i="11"/>
  <c r="E18" i="11"/>
  <c r="D18" i="11"/>
  <c r="C18" i="11"/>
  <c r="D9" i="11"/>
  <c r="C9" i="11"/>
  <c r="B9" i="11"/>
  <c r="A2" i="11"/>
  <c r="K473" i="10"/>
  <c r="I473" i="10"/>
  <c r="H473" i="10"/>
  <c r="F473" i="10"/>
  <c r="E473" i="10"/>
  <c r="D473" i="10"/>
  <c r="C473" i="10"/>
  <c r="B473" i="10"/>
  <c r="K463" i="10"/>
  <c r="I463" i="10"/>
  <c r="H463" i="10"/>
  <c r="F463" i="10"/>
  <c r="E463" i="10"/>
  <c r="D463" i="10"/>
  <c r="C463" i="10"/>
  <c r="B463" i="10"/>
  <c r="J453" i="10"/>
  <c r="I453" i="10"/>
  <c r="H453" i="10"/>
  <c r="F453" i="10"/>
  <c r="E453" i="10"/>
  <c r="D453" i="10"/>
  <c r="C453" i="10"/>
  <c r="B453" i="10"/>
  <c r="K453" i="10"/>
  <c r="K441" i="10"/>
  <c r="I441" i="10"/>
  <c r="H441" i="10"/>
  <c r="F441" i="10"/>
  <c r="E441" i="10"/>
  <c r="D441" i="10"/>
  <c r="C441" i="10"/>
  <c r="B441" i="10"/>
  <c r="K431" i="10"/>
  <c r="I431" i="10"/>
  <c r="H431" i="10"/>
  <c r="F431" i="10"/>
  <c r="E431" i="10"/>
  <c r="D431" i="10"/>
  <c r="C431" i="10"/>
  <c r="B431" i="10"/>
  <c r="J421" i="10"/>
  <c r="H421" i="10"/>
  <c r="F421" i="10"/>
  <c r="E421" i="10"/>
  <c r="D421" i="10"/>
  <c r="C421" i="10"/>
  <c r="B421" i="10"/>
  <c r="I421" i="10"/>
  <c r="K409" i="10"/>
  <c r="I409" i="10"/>
  <c r="H409" i="10"/>
  <c r="F409" i="10"/>
  <c r="E409" i="10"/>
  <c r="D409" i="10"/>
  <c r="C409" i="10"/>
  <c r="B409" i="10"/>
  <c r="K399" i="10"/>
  <c r="I399" i="10"/>
  <c r="H399" i="10"/>
  <c r="F399" i="10"/>
  <c r="E399" i="10"/>
  <c r="D399" i="10"/>
  <c r="C399" i="10"/>
  <c r="B399" i="10"/>
  <c r="K389" i="10"/>
  <c r="J389" i="10"/>
  <c r="I389" i="10"/>
  <c r="H389" i="10"/>
  <c r="F389" i="10"/>
  <c r="E389" i="10"/>
  <c r="D389" i="10"/>
  <c r="C389" i="10"/>
  <c r="B389" i="10"/>
  <c r="K377" i="10"/>
  <c r="I377" i="10"/>
  <c r="H377" i="10"/>
  <c r="F377" i="10"/>
  <c r="E377" i="10"/>
  <c r="D377" i="10"/>
  <c r="C377" i="10"/>
  <c r="K367" i="10"/>
  <c r="I367" i="10"/>
  <c r="H367" i="10"/>
  <c r="F367" i="10"/>
  <c r="E367" i="10"/>
  <c r="D367" i="10"/>
  <c r="C367" i="10"/>
  <c r="J357" i="10"/>
  <c r="H357" i="10"/>
  <c r="F357" i="10"/>
  <c r="E357" i="10"/>
  <c r="D357" i="10"/>
  <c r="C357" i="10"/>
  <c r="B357" i="10"/>
  <c r="I357" i="10"/>
  <c r="K345" i="10"/>
  <c r="I345" i="10"/>
  <c r="E345" i="10"/>
  <c r="C345" i="10"/>
  <c r="K335" i="10"/>
  <c r="I335" i="10"/>
  <c r="E335" i="10"/>
  <c r="C335" i="10"/>
  <c r="J325" i="10"/>
  <c r="I325" i="10"/>
  <c r="H325" i="10"/>
  <c r="F325" i="10"/>
  <c r="E325" i="10"/>
  <c r="D325" i="10"/>
  <c r="C325" i="10"/>
  <c r="B325" i="10"/>
  <c r="K313" i="10"/>
  <c r="I313" i="10"/>
  <c r="H313" i="10"/>
  <c r="F313" i="10"/>
  <c r="E313" i="10"/>
  <c r="D313" i="10"/>
  <c r="C313" i="10"/>
  <c r="B313" i="10"/>
  <c r="K303" i="10"/>
  <c r="I303" i="10"/>
  <c r="H303" i="10"/>
  <c r="F303" i="10"/>
  <c r="E303" i="10"/>
  <c r="D303" i="10"/>
  <c r="C303" i="10"/>
  <c r="B303" i="10"/>
  <c r="K293" i="10"/>
  <c r="J293" i="10"/>
  <c r="I293" i="10"/>
  <c r="H293" i="10"/>
  <c r="F293" i="10"/>
  <c r="E293" i="10"/>
  <c r="D293" i="10"/>
  <c r="C293" i="10"/>
  <c r="B293" i="10"/>
  <c r="K281" i="10"/>
  <c r="I281" i="10"/>
  <c r="H281" i="10"/>
  <c r="F281" i="10"/>
  <c r="E281" i="10"/>
  <c r="D281" i="10"/>
  <c r="C281" i="10"/>
  <c r="B281" i="10"/>
  <c r="K271" i="10"/>
  <c r="I271" i="10"/>
  <c r="H271" i="10"/>
  <c r="F271" i="10"/>
  <c r="E271" i="10"/>
  <c r="D271" i="10"/>
  <c r="C271" i="10"/>
  <c r="B271" i="10"/>
  <c r="K261" i="10"/>
  <c r="J261" i="10"/>
  <c r="I261" i="10"/>
  <c r="H261" i="10"/>
  <c r="F261" i="10"/>
  <c r="E261" i="10"/>
  <c r="D261" i="10"/>
  <c r="C261" i="10"/>
  <c r="B261" i="10"/>
  <c r="K249" i="10"/>
  <c r="I249" i="10"/>
  <c r="H249" i="10"/>
  <c r="F249" i="10"/>
  <c r="E249" i="10"/>
  <c r="D249" i="10"/>
  <c r="C249" i="10"/>
  <c r="B249" i="10"/>
  <c r="K239" i="10"/>
  <c r="I239" i="10"/>
  <c r="H239" i="10"/>
  <c r="F239" i="10"/>
  <c r="E239" i="10"/>
  <c r="D239" i="10"/>
  <c r="C239" i="10"/>
  <c r="B239" i="10"/>
  <c r="J229" i="10"/>
  <c r="I229" i="10"/>
  <c r="H229" i="10"/>
  <c r="F229" i="10"/>
  <c r="E229" i="10"/>
  <c r="D229" i="10"/>
  <c r="C229" i="10"/>
  <c r="B229" i="10"/>
  <c r="K229" i="10"/>
  <c r="K217" i="10"/>
  <c r="I217" i="10"/>
  <c r="E217" i="10"/>
  <c r="C217" i="10"/>
  <c r="B217" i="10"/>
  <c r="K207" i="10"/>
  <c r="I207" i="10"/>
  <c r="H207" i="10"/>
  <c r="F207" i="10"/>
  <c r="E207" i="10"/>
  <c r="D207" i="10"/>
  <c r="C207" i="10"/>
  <c r="B207" i="10"/>
  <c r="K197" i="10"/>
  <c r="J197" i="10"/>
  <c r="I197" i="10"/>
  <c r="H197" i="10"/>
  <c r="F197" i="10"/>
  <c r="E197" i="10"/>
  <c r="D197" i="10"/>
  <c r="C197" i="10"/>
  <c r="B197" i="10"/>
  <c r="K185" i="10"/>
  <c r="I185" i="10"/>
  <c r="H185" i="10"/>
  <c r="F185" i="10"/>
  <c r="E185" i="10"/>
  <c r="D185" i="10"/>
  <c r="C185" i="10"/>
  <c r="B185" i="10"/>
  <c r="K175" i="10"/>
  <c r="I175" i="10"/>
  <c r="H175" i="10"/>
  <c r="F175" i="10"/>
  <c r="E175" i="10"/>
  <c r="D175" i="10"/>
  <c r="C175" i="10"/>
  <c r="B175" i="10"/>
  <c r="K165" i="10"/>
  <c r="J165" i="10"/>
  <c r="I165" i="10"/>
  <c r="H165" i="10"/>
  <c r="F165" i="10"/>
  <c r="E165" i="10"/>
  <c r="D165" i="10"/>
  <c r="C165" i="10"/>
  <c r="B165" i="10"/>
  <c r="K153" i="10"/>
  <c r="I153" i="10"/>
  <c r="H153" i="10"/>
  <c r="F153" i="10"/>
  <c r="E153" i="10"/>
  <c r="D153" i="10"/>
  <c r="C153" i="10"/>
  <c r="B153" i="10"/>
  <c r="K143" i="10"/>
  <c r="I143" i="10"/>
  <c r="H143" i="10"/>
  <c r="F143" i="10"/>
  <c r="E143" i="10"/>
  <c r="D143" i="10"/>
  <c r="C143" i="10"/>
  <c r="B143" i="10"/>
  <c r="K133" i="10"/>
  <c r="J133" i="10"/>
  <c r="I133" i="10"/>
  <c r="H133" i="10"/>
  <c r="F133" i="10"/>
  <c r="E133" i="10"/>
  <c r="D133" i="10"/>
  <c r="C133" i="10"/>
  <c r="B133" i="10"/>
  <c r="K121" i="10"/>
  <c r="I121" i="10"/>
  <c r="H121" i="10"/>
  <c r="F121" i="10"/>
  <c r="E121" i="10"/>
  <c r="D121" i="10"/>
  <c r="C121" i="10"/>
  <c r="B121" i="10"/>
  <c r="K111" i="10"/>
  <c r="I111" i="10"/>
  <c r="H111" i="10"/>
  <c r="F111" i="10"/>
  <c r="E111" i="10"/>
  <c r="D111" i="10"/>
  <c r="C111" i="10"/>
  <c r="B111" i="10"/>
  <c r="J101" i="10"/>
  <c r="I101" i="10"/>
  <c r="H101" i="10"/>
  <c r="F101" i="10"/>
  <c r="E101" i="10"/>
  <c r="D101" i="10"/>
  <c r="C101" i="10"/>
  <c r="B101" i="10"/>
  <c r="K89" i="10"/>
  <c r="I89" i="10"/>
  <c r="H89" i="10"/>
  <c r="F89" i="10"/>
  <c r="E89" i="10"/>
  <c r="D89" i="10"/>
  <c r="C89" i="10"/>
  <c r="B89" i="10"/>
  <c r="K79" i="10"/>
  <c r="I79" i="10"/>
  <c r="H79" i="10"/>
  <c r="F79" i="10"/>
  <c r="E79" i="10"/>
  <c r="D79" i="10"/>
  <c r="C79" i="10"/>
  <c r="B79" i="10"/>
  <c r="J69" i="10"/>
  <c r="I69" i="10"/>
  <c r="H69" i="10"/>
  <c r="F69" i="10"/>
  <c r="E69" i="10"/>
  <c r="D69" i="10"/>
  <c r="C69" i="10"/>
  <c r="B69" i="10"/>
  <c r="H57" i="10"/>
  <c r="F57" i="10"/>
  <c r="D57" i="10"/>
  <c r="B57" i="10"/>
  <c r="K57" i="10"/>
  <c r="E57" i="10"/>
  <c r="H47" i="10"/>
  <c r="F47" i="10"/>
  <c r="D47" i="10"/>
  <c r="B47" i="10"/>
  <c r="E47" i="10"/>
  <c r="C47" i="10"/>
  <c r="I37" i="10"/>
  <c r="H37" i="10"/>
  <c r="F37" i="10"/>
  <c r="E37" i="10"/>
  <c r="D37" i="10"/>
  <c r="C37" i="10"/>
  <c r="B37" i="10"/>
  <c r="F27" i="10"/>
  <c r="B27" i="10"/>
  <c r="C9" i="9"/>
  <c r="C6" i="9"/>
  <c r="H78" i="8"/>
  <c r="H73" i="8"/>
  <c r="H67" i="8"/>
  <c r="H61" i="8"/>
  <c r="F42" i="8"/>
  <c r="D42" i="8"/>
  <c r="C42" i="8"/>
  <c r="B42" i="8"/>
  <c r="E40" i="8"/>
  <c r="H39" i="8"/>
  <c r="E39" i="8"/>
  <c r="H38" i="8"/>
  <c r="E38" i="8"/>
  <c r="H37" i="8"/>
  <c r="E37" i="8"/>
  <c r="H36" i="8"/>
  <c r="E36" i="8"/>
  <c r="C32" i="8"/>
  <c r="D30" i="8"/>
  <c r="E29" i="8"/>
  <c r="C30" i="8"/>
  <c r="F27" i="8"/>
  <c r="C24" i="8"/>
  <c r="E23" i="8"/>
  <c r="D24" i="8"/>
  <c r="F21" i="8"/>
  <c r="C18" i="8"/>
  <c r="B18" i="8"/>
  <c r="E17" i="8"/>
  <c r="D18" i="8"/>
  <c r="F15" i="8"/>
  <c r="C12" i="8"/>
  <c r="B12" i="8"/>
  <c r="F9" i="8"/>
  <c r="A1" i="8"/>
  <c r="G48" i="7"/>
  <c r="G47" i="7"/>
  <c r="G45" i="7"/>
  <c r="G44" i="7"/>
  <c r="F44" i="7"/>
  <c r="G42" i="7"/>
  <c r="G41" i="7"/>
  <c r="F38" i="7"/>
  <c r="G37" i="7"/>
  <c r="G35" i="7"/>
  <c r="G34" i="7"/>
  <c r="G33" i="7"/>
  <c r="G32" i="7"/>
  <c r="G30" i="7"/>
  <c r="F30" i="7"/>
  <c r="G28" i="7"/>
  <c r="F28" i="7"/>
  <c r="G25" i="7"/>
  <c r="F25" i="7"/>
  <c r="G23" i="7"/>
  <c r="G22" i="7"/>
  <c r="F22" i="7"/>
  <c r="G20" i="7"/>
  <c r="F20" i="7"/>
  <c r="G19" i="7"/>
  <c r="F19" i="7"/>
  <c r="F18" i="7"/>
  <c r="G17" i="7"/>
  <c r="G16" i="7"/>
  <c r="E15" i="7"/>
  <c r="D15" i="7"/>
  <c r="C15" i="7"/>
  <c r="G14" i="7"/>
  <c r="F14" i="7"/>
  <c r="A1" i="7"/>
  <c r="A3" i="6"/>
  <c r="A1" i="6"/>
  <c r="C135" i="5"/>
  <c r="C97" i="5"/>
  <c r="C86" i="5"/>
  <c r="C82" i="5"/>
  <c r="C72" i="5"/>
  <c r="C50" i="5"/>
  <c r="C11" i="5"/>
  <c r="B27" i="4"/>
  <c r="B26" i="4"/>
  <c r="B8" i="4"/>
  <c r="H7" i="8" s="1"/>
  <c r="B41" i="3"/>
  <c r="B36" i="34" l="1"/>
  <c r="B44" i="34"/>
  <c r="B32" i="29"/>
  <c r="B40" i="29"/>
  <c r="B30" i="29"/>
  <c r="B34" i="29"/>
  <c r="B17" i="14"/>
  <c r="D17" i="14"/>
  <c r="F30" i="8"/>
  <c r="C44" i="8"/>
  <c r="G37" i="8"/>
  <c r="C12" i="5"/>
  <c r="D46" i="8"/>
  <c r="C10" i="5"/>
  <c r="H74" i="8"/>
  <c r="C113" i="5"/>
  <c r="H43" i="15"/>
  <c r="B14" i="26"/>
  <c r="B34" i="26" s="1"/>
  <c r="B21" i="26" s="1"/>
  <c r="C14" i="21"/>
  <c r="P7" i="21"/>
  <c r="D11" i="21"/>
  <c r="P8" i="21"/>
  <c r="E55" i="7"/>
  <c r="F55" i="7"/>
  <c r="B24" i="19"/>
  <c r="F24" i="19"/>
  <c r="B39" i="29"/>
  <c r="D24" i="19"/>
  <c r="F20" i="18"/>
  <c r="F18" i="18"/>
  <c r="E27" i="16"/>
  <c r="E31" i="16" s="1"/>
  <c r="E28" i="14" s="1"/>
  <c r="E30" i="14" s="1"/>
  <c r="F20" i="12"/>
  <c r="F22" i="12" s="1"/>
  <c r="F24" i="12" s="1"/>
  <c r="F26" i="12" s="1"/>
  <c r="F9" i="11"/>
  <c r="G12" i="7" s="1"/>
  <c r="D17" i="10"/>
  <c r="C17" i="10"/>
  <c r="H27" i="10"/>
  <c r="E27" i="10"/>
  <c r="F17" i="10"/>
  <c r="B17" i="10"/>
  <c r="B20" i="4"/>
  <c r="B19" i="3"/>
  <c r="C46" i="8"/>
  <c r="G39" i="8"/>
  <c r="B10" i="13"/>
  <c r="D10" i="13"/>
  <c r="I57" i="10"/>
  <c r="D17" i="24"/>
  <c r="B23" i="3"/>
  <c r="C99" i="5"/>
  <c r="C53" i="5"/>
  <c r="C77" i="5"/>
  <c r="C88" i="5"/>
  <c r="H15" i="8"/>
  <c r="F18" i="8"/>
  <c r="E21" i="8"/>
  <c r="H21" i="8"/>
  <c r="B46" i="8"/>
  <c r="B9" i="9"/>
  <c r="H17" i="10"/>
  <c r="C63" i="5"/>
  <c r="H62" i="8"/>
  <c r="F24" i="8"/>
  <c r="B32" i="8"/>
  <c r="B30" i="8"/>
  <c r="E42" i="8"/>
  <c r="C21" i="5"/>
  <c r="C65" i="5"/>
  <c r="F11" i="8"/>
  <c r="D12" i="8"/>
  <c r="H27" i="8"/>
  <c r="G38" i="8"/>
  <c r="C13" i="5"/>
  <c r="D49" i="8"/>
  <c r="F46" i="8"/>
  <c r="H76" i="8"/>
  <c r="B24" i="8"/>
  <c r="D32" i="8"/>
  <c r="H70" i="8"/>
  <c r="J17" i="10"/>
  <c r="K69" i="10"/>
  <c r="K37" i="10"/>
  <c r="C57" i="10"/>
  <c r="J27" i="10"/>
  <c r="K101" i="10"/>
  <c r="H9" i="8"/>
  <c r="H42" i="8"/>
  <c r="G36" i="8"/>
  <c r="D27" i="10"/>
  <c r="C27" i="10"/>
  <c r="H20" i="15"/>
  <c r="I47" i="10"/>
  <c r="G23" i="15"/>
  <c r="K47" i="10"/>
  <c r="K325" i="10"/>
  <c r="H16" i="15"/>
  <c r="B17" i="18"/>
  <c r="B13" i="18"/>
  <c r="B8" i="33"/>
  <c r="B8" i="28"/>
  <c r="F17" i="18"/>
  <c r="F13" i="18"/>
  <c r="H19" i="15"/>
  <c r="K357" i="10"/>
  <c r="K421" i="10"/>
  <c r="E16" i="12"/>
  <c r="J14" i="15"/>
  <c r="H26" i="15"/>
  <c r="H41" i="15"/>
  <c r="C10" i="13"/>
  <c r="C17" i="14"/>
  <c r="J21" i="15"/>
  <c r="K21" i="15" s="1"/>
  <c r="J19" i="15"/>
  <c r="J17" i="15"/>
  <c r="J22" i="15"/>
  <c r="J20" i="15"/>
  <c r="J18" i="15"/>
  <c r="J16" i="15"/>
  <c r="J15" i="15"/>
  <c r="K17" i="15"/>
  <c r="D44" i="19"/>
  <c r="E9" i="11"/>
  <c r="D25" i="11"/>
  <c r="K14" i="15"/>
  <c r="K18" i="15"/>
  <c r="D17" i="18"/>
  <c r="B44" i="19"/>
  <c r="E23" i="15"/>
  <c r="J25" i="15"/>
  <c r="J27" i="15"/>
  <c r="J29" i="15"/>
  <c r="J31" i="15"/>
  <c r="J33" i="15"/>
  <c r="J35" i="15"/>
  <c r="J37" i="15"/>
  <c r="J39" i="15"/>
  <c r="E41" i="15"/>
  <c r="E43" i="15"/>
  <c r="J45" i="15"/>
  <c r="J47" i="15"/>
  <c r="J49" i="15"/>
  <c r="K49" i="15" s="1"/>
  <c r="J51" i="15"/>
  <c r="J53" i="15"/>
  <c r="J55" i="15"/>
  <c r="F28" i="16"/>
  <c r="E18" i="18"/>
  <c r="B11" i="33"/>
  <c r="B20" i="33" s="1"/>
  <c r="B11" i="28"/>
  <c r="B20" i="28" s="1"/>
  <c r="C19" i="18"/>
  <c r="C26" i="20"/>
  <c r="P10" i="21"/>
  <c r="J24" i="15"/>
  <c r="E26" i="15"/>
  <c r="J28" i="15"/>
  <c r="J30" i="15"/>
  <c r="J32" i="15"/>
  <c r="J34" i="15"/>
  <c r="J36" i="15"/>
  <c r="J38" i="15"/>
  <c r="J40" i="15"/>
  <c r="J42" i="15"/>
  <c r="J44" i="15"/>
  <c r="J46" i="15"/>
  <c r="K46" i="15" s="1"/>
  <c r="J48" i="15"/>
  <c r="K48" i="15" s="1"/>
  <c r="J50" i="15"/>
  <c r="J52" i="15"/>
  <c r="J54" i="15"/>
  <c r="C57" i="15"/>
  <c r="F27" i="16"/>
  <c r="C18" i="18"/>
  <c r="D20" i="18"/>
  <c r="E71" i="20"/>
  <c r="O9" i="21"/>
  <c r="L11" i="21"/>
  <c r="B21" i="31"/>
  <c r="C24" i="19"/>
  <c r="E38" i="19"/>
  <c r="C44" i="19"/>
  <c r="G11" i="21"/>
  <c r="E14" i="21"/>
  <c r="B42" i="29"/>
  <c r="B9" i="33"/>
  <c r="B18" i="33" s="1"/>
  <c r="B9" i="28"/>
  <c r="B18" i="28" s="1"/>
  <c r="B10" i="33"/>
  <c r="B19" i="33" s="1"/>
  <c r="B10" i="28"/>
  <c r="B19" i="28" s="1"/>
  <c r="F26" i="19"/>
  <c r="C38" i="19"/>
  <c r="B38" i="19"/>
  <c r="E44" i="19"/>
  <c r="J11" i="21"/>
  <c r="E55" i="20"/>
  <c r="K11" i="21"/>
  <c r="E41" i="20"/>
  <c r="B16" i="29"/>
  <c r="O11" i="21"/>
  <c r="B31" i="29"/>
  <c r="B36" i="29" s="1"/>
  <c r="B22" i="29"/>
  <c r="N7" i="21"/>
  <c r="N8" i="21"/>
  <c r="E35" i="16" l="1"/>
  <c r="B11" i="12"/>
  <c r="B12" i="12" s="1"/>
  <c r="D11" i="12"/>
  <c r="D12" i="12" s="1"/>
  <c r="C11" i="12"/>
  <c r="H29" i="8"/>
  <c r="H64" i="8"/>
  <c r="H23" i="8"/>
  <c r="F12" i="8"/>
  <c r="C49" i="8"/>
  <c r="C57" i="5"/>
  <c r="N10" i="21"/>
  <c r="E57" i="15"/>
  <c r="I27" i="10"/>
  <c r="F41" i="20"/>
  <c r="B24" i="29"/>
  <c r="F36" i="7"/>
  <c r="E46" i="19"/>
  <c r="F41" i="19"/>
  <c r="F33" i="19"/>
  <c r="F29" i="19"/>
  <c r="F31" i="19"/>
  <c r="F30" i="19"/>
  <c r="F34" i="19"/>
  <c r="F42" i="19"/>
  <c r="F32" i="19"/>
  <c r="C46" i="19"/>
  <c r="F71" i="20"/>
  <c r="K40" i="15"/>
  <c r="K36" i="15"/>
  <c r="K32" i="15"/>
  <c r="K28" i="15"/>
  <c r="J41" i="15"/>
  <c r="K41" i="15" s="1"/>
  <c r="F15" i="22"/>
  <c r="K22" i="15"/>
  <c r="D46" i="19"/>
  <c r="K52" i="15"/>
  <c r="K29" i="15"/>
  <c r="K37" i="15"/>
  <c r="K47" i="15"/>
  <c r="K55" i="15"/>
  <c r="K50" i="15"/>
  <c r="B17" i="33"/>
  <c r="B22" i="33" s="1"/>
  <c r="B13" i="33"/>
  <c r="F15" i="12"/>
  <c r="B49" i="8"/>
  <c r="C101" i="5"/>
  <c r="K31" i="15"/>
  <c r="K39" i="15"/>
  <c r="K16" i="15"/>
  <c r="H46" i="8"/>
  <c r="E17" i="10"/>
  <c r="D44" i="8"/>
  <c r="F49" i="8"/>
  <c r="B44" i="8"/>
  <c r="E11" i="12"/>
  <c r="J43" i="15"/>
  <c r="J23" i="15"/>
  <c r="D22" i="18"/>
  <c r="K14" i="21"/>
  <c r="M11" i="21"/>
  <c r="F26" i="20"/>
  <c r="N9" i="21"/>
  <c r="F40" i="7"/>
  <c r="C22" i="18"/>
  <c r="K38" i="15"/>
  <c r="K34" i="15"/>
  <c r="K30" i="15"/>
  <c r="F12" i="7"/>
  <c r="K44" i="15"/>
  <c r="K24" i="15"/>
  <c r="K33" i="15"/>
  <c r="K42" i="15"/>
  <c r="K51" i="15"/>
  <c r="K15" i="15"/>
  <c r="F22" i="18"/>
  <c r="K54" i="15"/>
  <c r="K20" i="15"/>
  <c r="C9" i="5"/>
  <c r="G29" i="8"/>
  <c r="C20" i="5"/>
  <c r="C12" i="12"/>
  <c r="H56" i="8"/>
  <c r="C90" i="5"/>
  <c r="L14" i="21"/>
  <c r="O14" i="21"/>
  <c r="F55" i="20"/>
  <c r="B44" i="29"/>
  <c r="F31" i="16"/>
  <c r="J26" i="15"/>
  <c r="D55" i="7"/>
  <c r="K25" i="15"/>
  <c r="B46" i="19"/>
  <c r="E22" i="18"/>
  <c r="K27" i="15"/>
  <c r="K35" i="15"/>
  <c r="K45" i="15"/>
  <c r="K53" i="15"/>
  <c r="F21" i="7"/>
  <c r="K19" i="15"/>
  <c r="B17" i="28"/>
  <c r="B22" i="28" s="1"/>
  <c r="B13" i="28"/>
  <c r="B22" i="18"/>
  <c r="H23" i="15"/>
  <c r="G42" i="8"/>
  <c r="K27" i="10"/>
  <c r="F11" i="12"/>
  <c r="C8" i="5"/>
  <c r="G23" i="8"/>
  <c r="C19" i="5"/>
  <c r="I17" i="10"/>
  <c r="H30" i="8"/>
  <c r="F32" i="8"/>
  <c r="E11" i="8"/>
  <c r="H55" i="8"/>
  <c r="C64" i="5"/>
  <c r="B46" i="4"/>
  <c r="C37" i="5"/>
  <c r="H24" i="8" l="1"/>
  <c r="H17" i="8"/>
  <c r="C51" i="8"/>
  <c r="C58" i="5"/>
  <c r="J57" i="15"/>
  <c r="N11" i="21"/>
  <c r="C67" i="5"/>
  <c r="F44" i="8"/>
  <c r="B17" i="26"/>
  <c r="C25" i="27"/>
  <c r="F26" i="7"/>
  <c r="B18" i="26"/>
  <c r="C26" i="27"/>
  <c r="C53" i="27" s="1"/>
  <c r="G55" i="7"/>
  <c r="G31" i="7"/>
  <c r="F24" i="7"/>
  <c r="B51" i="8"/>
  <c r="B24" i="12"/>
  <c r="B26" i="12" s="1"/>
  <c r="B15" i="12" s="1"/>
  <c r="B16" i="12" s="1"/>
  <c r="B17" i="12" s="1"/>
  <c r="C23" i="12"/>
  <c r="K26" i="15"/>
  <c r="B17" i="31"/>
  <c r="C25" i="32"/>
  <c r="G36" i="7"/>
  <c r="H58" i="8"/>
  <c r="D51" i="8"/>
  <c r="F38" i="19"/>
  <c r="F27" i="7"/>
  <c r="E13" i="14"/>
  <c r="F28" i="14"/>
  <c r="F35" i="16"/>
  <c r="E32" i="8"/>
  <c r="G26" i="7"/>
  <c r="E12" i="12"/>
  <c r="H49" i="8"/>
  <c r="C39" i="5"/>
  <c r="G40" i="7"/>
  <c r="C26" i="32"/>
  <c r="C53" i="32" s="1"/>
  <c r="B18" i="31"/>
  <c r="E9" i="13"/>
  <c r="F10" i="7"/>
  <c r="F12" i="12"/>
  <c r="C23" i="5"/>
  <c r="K17" i="10"/>
  <c r="K23" i="15"/>
  <c r="H57" i="15"/>
  <c r="G46" i="7"/>
  <c r="C60" i="5"/>
  <c r="K43" i="15"/>
  <c r="F16" i="12"/>
  <c r="G18" i="7"/>
  <c r="F44" i="19"/>
  <c r="H11" i="8" l="1"/>
  <c r="G17" i="8"/>
  <c r="C30" i="5"/>
  <c r="C33" i="5" s="1"/>
  <c r="B24" i="4" s="1"/>
  <c r="H18" i="8"/>
  <c r="N14" i="21"/>
  <c r="G24" i="7" s="1"/>
  <c r="P11" i="21"/>
  <c r="G10" i="7"/>
  <c r="F53" i="7"/>
  <c r="C52" i="27"/>
  <c r="C49" i="27"/>
  <c r="B36" i="26"/>
  <c r="B23" i="26"/>
  <c r="F17" i="12"/>
  <c r="C38" i="5"/>
  <c r="F11" i="7"/>
  <c r="E17" i="12"/>
  <c r="K57" i="15"/>
  <c r="E44" i="8"/>
  <c r="F30" i="14"/>
  <c r="C52" i="32"/>
  <c r="C49" i="32"/>
  <c r="C55" i="32" s="1"/>
  <c r="E53" i="7"/>
  <c r="E50" i="7"/>
  <c r="B20" i="3"/>
  <c r="B21" i="4"/>
  <c r="F51" i="8"/>
  <c r="F46" i="19"/>
  <c r="D53" i="7"/>
  <c r="D50" i="7"/>
  <c r="C26" i="5"/>
  <c r="C54" i="7"/>
  <c r="D54" i="7"/>
  <c r="B22" i="3"/>
  <c r="G53" i="7"/>
  <c r="C53" i="7"/>
  <c r="C50" i="7"/>
  <c r="E17" i="14"/>
  <c r="F13" i="14"/>
  <c r="F54" i="7"/>
  <c r="G11" i="8"/>
  <c r="H32" i="8"/>
  <c r="H12" i="8"/>
  <c r="E54" i="7"/>
  <c r="B23" i="31"/>
  <c r="B36" i="31"/>
  <c r="D23" i="12"/>
  <c r="C24" i="12"/>
  <c r="C55" i="27" l="1"/>
  <c r="D24" i="12"/>
  <c r="H44" i="8"/>
  <c r="C57" i="7"/>
  <c r="C14" i="5"/>
  <c r="G27" i="7"/>
  <c r="E57" i="7"/>
  <c r="G21" i="7"/>
  <c r="K70" i="15"/>
  <c r="F9" i="14"/>
  <c r="G13" i="7"/>
  <c r="F9" i="13"/>
  <c r="G11" i="7"/>
  <c r="F29" i="7"/>
  <c r="B18" i="4"/>
  <c r="B17" i="3"/>
  <c r="C121" i="5"/>
  <c r="F13" i="7"/>
  <c r="D57" i="7"/>
  <c r="C26" i="12"/>
  <c r="G32" i="8"/>
  <c r="G15" i="7" l="1"/>
  <c r="B28" i="4"/>
  <c r="B25" i="3"/>
  <c r="H51" i="8"/>
  <c r="C15" i="12"/>
  <c r="F17" i="14"/>
  <c r="F10" i="13"/>
  <c r="G54" i="7"/>
  <c r="C16" i="5"/>
  <c r="D26" i="12"/>
  <c r="G44" i="8"/>
  <c r="C128" i="5"/>
  <c r="F15" i="7"/>
  <c r="G43" i="7" l="1"/>
  <c r="B19" i="4"/>
  <c r="B18" i="3"/>
  <c r="C16" i="12"/>
  <c r="F50" i="7"/>
  <c r="G29" i="7"/>
  <c r="B26" i="3"/>
  <c r="B29" i="4"/>
  <c r="B23" i="4"/>
  <c r="D15" i="12"/>
  <c r="B31" i="3"/>
  <c r="F57" i="7" l="1"/>
  <c r="C17" i="12"/>
  <c r="D16" i="12"/>
  <c r="G50" i="7"/>
  <c r="G57" i="7" l="1"/>
  <c r="D17" i="12"/>
  <c r="B9" i="4" l="1"/>
  <c r="B8" i="3"/>
  <c r="B10" i="3" l="1"/>
  <c r="B11" i="4"/>
  <c r="B15" i="4" l="1"/>
  <c r="B14" i="3"/>
  <c r="B27" i="3" l="1"/>
  <c r="B29" i="3" s="1"/>
  <c r="B48" i="3"/>
  <c r="B57" i="4"/>
  <c r="B25" i="31" l="1"/>
  <c r="B28" i="31" s="1"/>
  <c r="B25" i="26"/>
  <c r="B28" i="26" s="1"/>
  <c r="B33" i="3"/>
  <c r="B30" i="4"/>
  <c r="B35" i="3" l="1"/>
  <c r="B43" i="3"/>
  <c r="C111" i="5"/>
  <c r="C114" i="5" l="1"/>
  <c r="C41" i="5" l="1"/>
  <c r="C43" i="5" l="1"/>
  <c r="B25" i="4" l="1"/>
  <c r="B32" i="4" l="1"/>
  <c r="B36" i="4" s="1"/>
  <c r="B38" i="4" s="1"/>
  <c r="B49" i="4" s="1"/>
  <c r="B59" i="4"/>
  <c r="B54" i="4" l="1"/>
</calcChain>
</file>

<file path=xl/sharedStrings.xml><?xml version="1.0" encoding="utf-8"?>
<sst xmlns="http://schemas.openxmlformats.org/spreadsheetml/2006/main" count="2145" uniqueCount="564">
  <si>
    <t>Recology Sunset Scavenger and Recology Golden Gate</t>
  </si>
  <si>
    <t>Rate Schedules</t>
  </si>
  <si>
    <t>Description</t>
  </si>
  <si>
    <t>Schedule</t>
  </si>
  <si>
    <t>Residential and Apartment Refuse Rates</t>
  </si>
  <si>
    <t>A</t>
  </si>
  <si>
    <t>Rate Calculations - Total Revenues</t>
  </si>
  <si>
    <t>B.1</t>
  </si>
  <si>
    <t>Rate Calculations - Residential Revenues</t>
  </si>
  <si>
    <t>B.2</t>
  </si>
  <si>
    <t>Revenue Detail</t>
  </si>
  <si>
    <t>B.3</t>
  </si>
  <si>
    <t>Summary of Significant Assumptions</t>
  </si>
  <si>
    <t>C</t>
  </si>
  <si>
    <t>Total Operating Expenses</t>
  </si>
  <si>
    <t>D</t>
  </si>
  <si>
    <t>Historical and Projected Revenues</t>
  </si>
  <si>
    <t>F.1</t>
  </si>
  <si>
    <t>Impound Account</t>
  </si>
  <si>
    <t>F.2</t>
  </si>
  <si>
    <t>Payroll Headcount and Expenses</t>
  </si>
  <si>
    <t>G.1</t>
  </si>
  <si>
    <t>Employee Pension Expenses</t>
  </si>
  <si>
    <t>G.2</t>
  </si>
  <si>
    <t>Health Insurance and Postretirement Expenses</t>
  </si>
  <si>
    <t>G.3</t>
  </si>
  <si>
    <t>Workers Compensation Expenses</t>
  </si>
  <si>
    <t>G.4</t>
  </si>
  <si>
    <t>Depreciation and Lease Expenses</t>
  </si>
  <si>
    <t>H.1</t>
  </si>
  <si>
    <t>Detailed Capital Items and Lease Expenses</t>
  </si>
  <si>
    <t>H.2</t>
  </si>
  <si>
    <t>Depreciation Expenses</t>
  </si>
  <si>
    <t>H.3</t>
  </si>
  <si>
    <t>Insurance Expenses</t>
  </si>
  <si>
    <t>I</t>
  </si>
  <si>
    <t>Intercompany Disposal Expenses</t>
  </si>
  <si>
    <t>J</t>
  </si>
  <si>
    <t>Intercompany Processing Expenses</t>
  </si>
  <si>
    <t>K</t>
  </si>
  <si>
    <t>Repair and License Expenses</t>
  </si>
  <si>
    <t>L.2</t>
  </si>
  <si>
    <t>Fuel Expenses</t>
  </si>
  <si>
    <t>L.3</t>
  </si>
  <si>
    <t>Contract Services Expenses</t>
  </si>
  <si>
    <t>L.5</t>
  </si>
  <si>
    <t>Professional Services Expenses</t>
  </si>
  <si>
    <t>M.1</t>
  </si>
  <si>
    <t>Corporate Services Expenses</t>
  </si>
  <si>
    <t>M.2</t>
  </si>
  <si>
    <t>Contingent Schedule 1</t>
  </si>
  <si>
    <t>CS1</t>
  </si>
  <si>
    <t>Contingent Schedule 2</t>
  </si>
  <si>
    <t>CS2</t>
  </si>
  <si>
    <t>Recology Sunset Scavenger/Recology Golden Gate</t>
  </si>
  <si>
    <t>Schedule A</t>
  </si>
  <si>
    <t>Effective July 1, 2017</t>
  </si>
  <si>
    <t>Description of Monthly Charge</t>
  </si>
  <si>
    <t>Charge</t>
  </si>
  <si>
    <t>Rates for 1-5 Unit Residential Buildings</t>
  </si>
  <si>
    <t>Base Charge for Service</t>
  </si>
  <si>
    <t>Per dwelling unit</t>
  </si>
  <si>
    <t>Trash Volume Charge for Weekly Collection</t>
  </si>
  <si>
    <t>16-gallon bin</t>
  </si>
  <si>
    <t>Recycling or Composting Volume Charge for Weekly Collection</t>
  </si>
  <si>
    <t>32-gallon bin</t>
  </si>
  <si>
    <t>Distance, Elevation and Access Charges</t>
  </si>
  <si>
    <t/>
  </si>
  <si>
    <t>No extra charge for collection less than 25 feet from curb. Distance charge per bin for collection within each 25-foot increment thereafter.</t>
  </si>
  <si>
    <t xml:space="preserve">No extra charge for collection less than 4 feet elevation change from street level.  Elevation charge per bin for collection within each 8-foot increment thereafter.  </t>
  </si>
  <si>
    <t xml:space="preserve">Weekly access charge. </t>
  </si>
  <si>
    <t>Rates for 6 Unit and Larger Apartment Buildings</t>
  </si>
  <si>
    <t>Volume Charges for Weekly Collection</t>
  </si>
  <si>
    <t>Collection volume is charged equally for trash, recycling and composting.  A landfill diversion discount equal to the diversion volume percentage less 25% is then subtracted.  Diversion volume percentage equals recycling and composting volume divided by total volume.</t>
  </si>
  <si>
    <t>1-cubic yard bin</t>
  </si>
  <si>
    <t>Distance, Elevation, Access and Special Service Charges</t>
  </si>
  <si>
    <t>No extra charge for collection less than 50 feet from curb.  Distance charge is 12.5% times volume charge (before diversion discount) for weekly collection within each 50-foot increment thereafter.  Distance is from curb to farthest bin.</t>
  </si>
  <si>
    <t>No extra charge for collection less than 4 feet elevation change from street level.  Elevation charge is 25% times volume charge (before diversion discount) for weekly collection from elevation changes within each 8-foot increment thereafter.  Elevation is from street level to farthest bin.</t>
  </si>
  <si>
    <t>Weekly access charge.</t>
  </si>
  <si>
    <t>An extra charge of 50% times volume charge (before diversion discount) applies for each trap door (collector must lift a cover and pull bins up to street level), clearing of a disposal chute, rake-out (disposal chute without a bin) or bin located on a ledge one foot or more above floor.</t>
  </si>
  <si>
    <t>Additional Provisions and Requirements for all Customers</t>
  </si>
  <si>
    <t>Households with income less than or equal to 150% of the poverty level may qualify for 25% base and volume discounts.  Nonprofit housing organizations may qualify for 10% discounts.</t>
  </si>
  <si>
    <t>Distance, elevation and access charges are waived for customers with a permanent disability that pay for individual service and certify they are physically unable to place bins at the curb and no able-bodied persons live in their building.  Customer must place bins in a location as accessible as possible for collection.</t>
  </si>
  <si>
    <t>Residential and apartment rates apply to single and multi-family homes, flats, apartments, condominiums, tenancies in common, in-law units, lofts, live/work spaces (unless clearly commercial), single room occupancy hotels (with an apartment license) and low income housing.  Buildings with more than 600 rooms (not counting kitchens and bathrooms) or with bins 3-yards or larger or compacted service, mixed-use buildings without dedicated residential bins and all other buildings are charged commercial rates.  Customer must provide accurate unit and room counts, subject to verification by Recology.</t>
  </si>
  <si>
    <t xml:space="preserve">City law mandates everyone must have adequate refuse service, pay for service on time and properly separate recyclables, compostables and trash.  Minimum weekly service per unit is 16 gallons for trash, 16 gallons for recycling and 8 gallons for composting, unless there is no contamination in any bin.  Bins may be shared by dwelling units within one building if refuse service minimums are met.  Apartment rates are for shared bins only. </t>
  </si>
  <si>
    <t>Recycling, composting and trash bins should be at the same location. Bins shall be unobstructed and placed for easy access so they can be used and serviced in a normal and safe manner, as determined by Recology.</t>
  </si>
  <si>
    <t xml:space="preserve">Refuse is to be in standard bins.  Standard bin volume charges are linear.  Loose material, overflow (lid must be closed), overweight (more than 2 pounds per gallon) or non-standard bins may be charged the next highest standard bin rate.  Cardboard must be placed in a recycling bin, cardboard box or paper bags not exceeding 2 feet in any dimension (8 cubic feet).  Customers with excess cardboard not in a bin on service day may be charged $5 per 8 cubic feet.   </t>
  </si>
  <si>
    <t xml:space="preserve">Additional frequency charges are linear (weekly service charges are multiplied by the number of collections per week).  16 and 20-gallon bins are not serviced more frequently than once per week.  Customers must exceed minimums for more than once weekly service.  </t>
  </si>
  <si>
    <t xml:space="preserve">Saturday service is 75% more than the applicable rate (including volume, distance, elevation, access and other special service charges) for weekday service.  For Saturday collection, at least 3 days per week service is required. </t>
  </si>
  <si>
    <t>Sunday service is 175% more than the applicable rate (including volume, distance, elevation, access and other special service charges) for weekday service.  For Sunday collection, daily service is required.</t>
  </si>
  <si>
    <t>Street level and curb is where vehicle must park to service customer's bins. Distance is measured from vehicle along service path to bins. Elevation is determined by adding all distances up and down along service path.</t>
  </si>
  <si>
    <t>Volume, distance, elevation, access and other charges are per location.  Charges may be split among customers at the same location at 150% of the otherwise applicable rate.  If two or more customers split service charges, they will be applied to each billpayer equally or as designated by the customers, subject to approval by Recology.</t>
  </si>
  <si>
    <t>An access charge will be applied for each bin at a location when a key, padlock, combination lock, key pad, entry code, electronic door opener, transmitter or other similar entry mechanism is required to enter or leave/secure premises.  An access charge will be applied for each occurrence of unlocking a bin.  An additional access charge will be applied for relocking each bin serviced should a front-loader driver be required to get out of the vehicle again.  A charge will not be applied for re-securing rear load or side load bins at the curb.</t>
  </si>
  <si>
    <t>Contaminated recycling, composting and trash bins may have diversion discount removed and be assessed a 100% contamination charge.</t>
  </si>
  <si>
    <t xml:space="preserve">It is the customer's responsibility to monitor all services and charges and notify Recology of any possible discrepancies.  Service credits will not exceed 30 days or one billing cycle, whichever is greater, from the time of notification by the customer.  Recology performs periodic audits and will correct charges and recommend service changes.  </t>
  </si>
  <si>
    <t xml:space="preserve">Recology is responsible for normal wear of bins provided to customers.  Customers are responsible for damaged bins beyond normal wear, reporting missing bins, excessive missing bins, and may be responsible for replacement cost. Bin cleaning service is available at an extra charge. </t>
  </si>
  <si>
    <t xml:space="preserve">$20 will be charged to open a service account.  Closing an account is only allowed for residency changes.  Credit will be given for suspension of service (e.g., vacations) for one to three months.  Customers must notify Recology of the suspension and restart dates before start of suspension.  Base charges are not credited and an administrative fee of $10 is charged to restart service after suspension.  </t>
  </si>
  <si>
    <t xml:space="preserve">Electronic billpayers receive a $1 credit on each bill. </t>
  </si>
  <si>
    <t>$25 will be charged for each check returned for insufficient funds.</t>
  </si>
  <si>
    <r>
      <t xml:space="preserve">Rate Application, </t>
    </r>
    <r>
      <rPr>
        <u/>
        <sz val="10"/>
        <rFont val="Arial"/>
        <family val="2"/>
      </rPr>
      <t xml:space="preserve">Schedule </t>
    </r>
    <r>
      <rPr>
        <b/>
        <u/>
        <sz val="10"/>
        <rFont val="Arial"/>
        <family val="2"/>
      </rPr>
      <t>B.1</t>
    </r>
  </si>
  <si>
    <t>RY 2018</t>
  </si>
  <si>
    <t>Operating Ratio Expenses</t>
  </si>
  <si>
    <t>Calculated Operating Ratio Expenses</t>
  </si>
  <si>
    <t xml:space="preserve">  Allowed Operating Ratio</t>
  </si>
  <si>
    <t>Operating Expense with Operating Ratio</t>
  </si>
  <si>
    <t>Non Operating Ratio Expense</t>
  </si>
  <si>
    <t>Disposal Cost</t>
  </si>
  <si>
    <t>Processing Cost</t>
  </si>
  <si>
    <t>License Expenses</t>
  </si>
  <si>
    <t>Revenue</t>
  </si>
  <si>
    <t>Non Rate Revenue</t>
  </si>
  <si>
    <t>Residential 20-Gallon Transition Credit</t>
  </si>
  <si>
    <t>Residential Migration</t>
  </si>
  <si>
    <t>Apartment Migration</t>
  </si>
  <si>
    <t>Commercial Migration</t>
  </si>
  <si>
    <t>Zero Waste Incentives (2% OR)</t>
  </si>
  <si>
    <t>Net Revenue Requirement</t>
  </si>
  <si>
    <t>Revenue @ Current Rates</t>
  </si>
  <si>
    <t>Difference</t>
  </si>
  <si>
    <t>Rate Increase</t>
  </si>
  <si>
    <t>Zero Waste Incentive Fund Rebate</t>
  </si>
  <si>
    <t>RY 2018 Tier 3 &amp; 4 Pier 96 Improvement Reimbursement</t>
  </si>
  <si>
    <t>Special Reserve Rebate</t>
  </si>
  <si>
    <t xml:space="preserve">Revenue Requirement Reduction </t>
  </si>
  <si>
    <t>RY 2018 Net Increase</t>
  </si>
  <si>
    <t>Operating Expenses with 89% OR</t>
  </si>
  <si>
    <t>Variance to 91% OR</t>
  </si>
  <si>
    <t>Net Revenue Requirement @ 89% OR</t>
  </si>
  <si>
    <r>
      <t xml:space="preserve">Rate Application, </t>
    </r>
    <r>
      <rPr>
        <u/>
        <sz val="10"/>
        <rFont val="Arial"/>
        <family val="2"/>
      </rPr>
      <t xml:space="preserve">Schedule </t>
    </r>
    <r>
      <rPr>
        <b/>
        <u/>
        <sz val="10"/>
        <rFont val="Arial"/>
        <family val="2"/>
      </rPr>
      <t>B.2</t>
    </r>
  </si>
  <si>
    <t>Commercial Revenue</t>
  </si>
  <si>
    <t>Residential Revenue</t>
  </si>
  <si>
    <t>Apartment Revenue</t>
  </si>
  <si>
    <t>Change</t>
  </si>
  <si>
    <t>Revenue (see Schedule B.3)</t>
  </si>
  <si>
    <t>Non Residential Revenue</t>
  </si>
  <si>
    <t>Quantity</t>
  </si>
  <si>
    <t xml:space="preserve">Current 32-Gallon Trash Rate </t>
  </si>
  <si>
    <t xml:space="preserve">Current 32-Gallon Recycling Rate </t>
  </si>
  <si>
    <t xml:space="preserve">Current 32-gallon Composting Rate </t>
  </si>
  <si>
    <t>Current Unit Charge</t>
  </si>
  <si>
    <t xml:space="preserve">  Current 32-Gallon Residential Customer Rate</t>
  </si>
  <si>
    <t>Proposed 32-Gallon Trash Rate</t>
  </si>
  <si>
    <t>Proposed 32-Gallon Recycling Rate</t>
  </si>
  <si>
    <t>Proposed 32-Gallon Composting Rate</t>
  </si>
  <si>
    <t>Proposed Unit Charge</t>
  </si>
  <si>
    <t xml:space="preserve">  Proposed 32-Gallon Residential Customer Rate</t>
  </si>
  <si>
    <r>
      <t xml:space="preserve">Rate Application, </t>
    </r>
    <r>
      <rPr>
        <u/>
        <sz val="10"/>
        <rFont val="Arial"/>
        <family val="2"/>
      </rPr>
      <t xml:space="preserve">Schedule </t>
    </r>
    <r>
      <rPr>
        <b/>
        <u/>
        <sz val="10"/>
        <rFont val="Arial"/>
        <family val="2"/>
      </rPr>
      <t>B.3</t>
    </r>
  </si>
  <si>
    <t>Non Residential Revenue (Schedule B.2)</t>
  </si>
  <si>
    <t>Notes</t>
  </si>
  <si>
    <t xml:space="preserve">Commercial </t>
  </si>
  <si>
    <t>Schedule F.1</t>
  </si>
  <si>
    <t>Compactor</t>
  </si>
  <si>
    <t>Debris Box</t>
  </si>
  <si>
    <t>Equipment &amp; Supply Sales</t>
  </si>
  <si>
    <t>CalRecycle Payment</t>
  </si>
  <si>
    <t>Miscellaneous Income</t>
  </si>
  <si>
    <t>Increase in Commercial Revenue</t>
  </si>
  <si>
    <t>Note 1</t>
  </si>
  <si>
    <t>Note 1 - Increase in Commercial Revenue</t>
  </si>
  <si>
    <t>Commercial</t>
  </si>
  <si>
    <t>Contract Accounts</t>
  </si>
  <si>
    <t>Commercial Revenue Subject to Rate Increase</t>
  </si>
  <si>
    <t>Projected Increase %</t>
  </si>
  <si>
    <t>Schedule B.1</t>
  </si>
  <si>
    <t>Projected Increase in Commercial Revenue</t>
  </si>
  <si>
    <t>Note 2 - Increase in Apartment Revenue</t>
  </si>
  <si>
    <t>Residential Unit Charge</t>
  </si>
  <si>
    <t>Note 3</t>
  </si>
  <si>
    <t>Residential Recycling &amp; Composting Charges</t>
  </si>
  <si>
    <t>Note 4</t>
  </si>
  <si>
    <t>Impact of Change in Trash Rate to Low Income Customers</t>
  </si>
  <si>
    <t>Note 5</t>
  </si>
  <si>
    <t>Residential Allocation of RY 2018 Rebate</t>
  </si>
  <si>
    <t>Note 6</t>
  </si>
  <si>
    <t>Note 3 - Residential Unit Charge</t>
  </si>
  <si>
    <t>Number of Residential Dwelling Units</t>
  </si>
  <si>
    <t>Annual Charge per Dwelling Unit</t>
  </si>
  <si>
    <t>$20 monthly charge x 12</t>
  </si>
  <si>
    <t>25% Discount to Low Income Customers</t>
  </si>
  <si>
    <t>7,041 units x $20 x 25%/month x 12</t>
  </si>
  <si>
    <t>Change in Residential Unit Charge</t>
  </si>
  <si>
    <t>Note 4 - Residential Recycling &amp; Composting Charge</t>
  </si>
  <si>
    <t>Charge for Recycling &amp; Composting</t>
  </si>
  <si>
    <t>Residential New Structure - Recycling &amp; Composting Charge</t>
  </si>
  <si>
    <t>32-gal Recycling/Composting</t>
  </si>
  <si>
    <t>64-gal Recycling/Composting</t>
  </si>
  <si>
    <t>96-gal Recycling/Composting</t>
  </si>
  <si>
    <t>Number of 32-Gallon Recycling/Composting Bins</t>
  </si>
  <si>
    <t>Annual Charge per Bin</t>
  </si>
  <si>
    <t>Number of 64-Gal Recycling/Composting Bins</t>
  </si>
  <si>
    <t>Number of 96-Gallon Recycling/Composting Bins</t>
  </si>
  <si>
    <t>Total Recycling/Composting Gallons</t>
  </si>
  <si>
    <t>Gallon Base for Bin Charge</t>
  </si>
  <si>
    <t>Equivalent Number of 32-Gallon Bins</t>
  </si>
  <si>
    <t>Change in Annual Charge</t>
  </si>
  <si>
    <t>Change in Annual Charge per Bin</t>
  </si>
  <si>
    <t>25% Discount</t>
  </si>
  <si>
    <t>Note 5 - 25% Discount to Low Income Customers</t>
  </si>
  <si>
    <t>Total Trash Gallons</t>
  </si>
  <si>
    <t>Note 6 - Residential Allocation of RY 2018 Rebate</t>
  </si>
  <si>
    <t>20% of total</t>
  </si>
  <si>
    <t>60% of total</t>
  </si>
  <si>
    <t>Other Revenue</t>
  </si>
  <si>
    <t>1% of total</t>
  </si>
  <si>
    <t>Total RY 2018 Rebate</t>
  </si>
  <si>
    <t>Allocation to Residential</t>
  </si>
  <si>
    <t>Total Rebate x 20%</t>
  </si>
  <si>
    <t>Projected Revenue Base</t>
  </si>
  <si>
    <t>% of Base Revenue Lost due to Service Changes</t>
  </si>
  <si>
    <t>Existing 20-Gallon Customers</t>
  </si>
  <si>
    <t>Credit</t>
  </si>
  <si>
    <t xml:space="preserve">$5 per month x 12 months </t>
  </si>
  <si>
    <r>
      <t xml:space="preserve">Rate Application, </t>
    </r>
    <r>
      <rPr>
        <u/>
        <sz val="10"/>
        <rFont val="Arial"/>
        <family val="2"/>
      </rPr>
      <t>Schedule C</t>
    </r>
  </si>
  <si>
    <t xml:space="preserve">The Summary of Significant Assumptions has been incorporated into the 2017 Refuse Rate Application
Narrative Rate Summary - Recology Sunset Scavenger &amp; Recology Golden Gate document included in this application. </t>
  </si>
  <si>
    <r>
      <t xml:space="preserve">Rate Application, </t>
    </r>
    <r>
      <rPr>
        <u/>
        <sz val="10"/>
        <rFont val="Arial"/>
        <family val="2"/>
      </rPr>
      <t xml:space="preserve">Schedule </t>
    </r>
    <r>
      <rPr>
        <b/>
        <u/>
        <sz val="10"/>
        <rFont val="Arial"/>
        <family val="2"/>
      </rPr>
      <t>D</t>
    </r>
  </si>
  <si>
    <t>Inflation</t>
  </si>
  <si>
    <t>Actual</t>
  </si>
  <si>
    <t xml:space="preserve">       Item Description       </t>
  </si>
  <si>
    <t>Sch Ref</t>
  </si>
  <si>
    <t>Actual
RY 2014</t>
  </si>
  <si>
    <t>Actual
RY 2015</t>
  </si>
  <si>
    <t>Actual
RY 2016</t>
  </si>
  <si>
    <t xml:space="preserve"> RY 2017 Projected Expense </t>
  </si>
  <si>
    <t>RY 2018 Projected Expense</t>
  </si>
  <si>
    <t xml:space="preserve">  Payroll                     </t>
  </si>
  <si>
    <t xml:space="preserve">  Payroll Taxes               </t>
  </si>
  <si>
    <t xml:space="preserve">  Pension                     </t>
  </si>
  <si>
    <t xml:space="preserve">  Health Insurance            </t>
  </si>
  <si>
    <t xml:space="preserve">  Workers Compensation        </t>
  </si>
  <si>
    <t xml:space="preserve">   Total Payroll &amp; Related         </t>
  </si>
  <si>
    <t xml:space="preserve">  Bad Debt                    </t>
  </si>
  <si>
    <t xml:space="preserve">  Building &amp; Facility Repair    </t>
  </si>
  <si>
    <t xml:space="preserve">  Contract Services </t>
  </si>
  <si>
    <t xml:space="preserve">  Corporate Accounting Services</t>
  </si>
  <si>
    <t xml:space="preserve">  Corporate Management</t>
  </si>
  <si>
    <t xml:space="preserve">  Depreciation</t>
  </si>
  <si>
    <t xml:space="preserve">  Environmental Compliance </t>
  </si>
  <si>
    <t xml:space="preserve">  Freight </t>
  </si>
  <si>
    <t xml:space="preserve">  Fuel</t>
  </si>
  <si>
    <t xml:space="preserve">  Human Resources </t>
  </si>
  <si>
    <t xml:space="preserve">  I/C Disposal             </t>
  </si>
  <si>
    <t xml:space="preserve">  I/C Processing </t>
  </si>
  <si>
    <t xml:space="preserve">  IT Services</t>
  </si>
  <si>
    <t xml:space="preserve">  Lease </t>
  </si>
  <si>
    <t xml:space="preserve">  Liability Insurance         </t>
  </si>
  <si>
    <t xml:space="preserve">  Licenses &amp; Permits        </t>
  </si>
  <si>
    <t xml:space="preserve">  O/S Billing Services        </t>
  </si>
  <si>
    <t xml:space="preserve">  O/S Disposal </t>
  </si>
  <si>
    <t xml:space="preserve">  O/S Equipment Rental</t>
  </si>
  <si>
    <t xml:space="preserve">  Office               </t>
  </si>
  <si>
    <t xml:space="preserve">  Parts                       </t>
  </si>
  <si>
    <t xml:space="preserve">  Postage                     </t>
  </si>
  <si>
    <t xml:space="preserve">  Professional Services       </t>
  </si>
  <si>
    <t xml:space="preserve">  Property Rental             </t>
  </si>
  <si>
    <t xml:space="preserve">  Repairs &amp; Maintenance</t>
  </si>
  <si>
    <t xml:space="preserve">  Security &amp; Janitorial       </t>
  </si>
  <si>
    <t xml:space="preserve">  Supplies                    </t>
  </si>
  <si>
    <t xml:space="preserve">  Taxes                       </t>
  </si>
  <si>
    <t xml:space="preserve">  Technology</t>
  </si>
  <si>
    <t xml:space="preserve">  Telephone                   </t>
  </si>
  <si>
    <t xml:space="preserve">  Tires &amp; Tubes               </t>
  </si>
  <si>
    <t xml:space="preserve">  Utilities                   </t>
  </si>
  <si>
    <t xml:space="preserve">  T&amp;G Maintenance Allocation</t>
  </si>
  <si>
    <t xml:space="preserve">  Other               </t>
  </si>
  <si>
    <t>Non Operating Ratio Expenses</t>
  </si>
  <si>
    <t>Non-Operating Ratio Expenses</t>
  </si>
  <si>
    <t>Disposal</t>
  </si>
  <si>
    <t>Rate Application</t>
  </si>
  <si>
    <r>
      <t xml:space="preserve">Rate Application, </t>
    </r>
    <r>
      <rPr>
        <u/>
        <sz val="10"/>
        <rFont val="Arial"/>
        <family val="2"/>
      </rPr>
      <t xml:space="preserve">Schedule </t>
    </r>
    <r>
      <rPr>
        <b/>
        <u/>
        <sz val="10"/>
        <rFont val="Arial"/>
        <family val="2"/>
      </rPr>
      <t>F.1</t>
    </r>
  </si>
  <si>
    <t xml:space="preserve">Projected </t>
  </si>
  <si>
    <t>RY 2014</t>
  </si>
  <si>
    <t>RY 2015</t>
  </si>
  <si>
    <t>RY 2016</t>
  </si>
  <si>
    <t>RY 2017</t>
  </si>
  <si>
    <t xml:space="preserve">Residential </t>
  </si>
  <si>
    <t>Number of Customers</t>
  </si>
  <si>
    <t>Annual Revenue</t>
  </si>
  <si>
    <t>Revenue per Customer</t>
  </si>
  <si>
    <t xml:space="preserve">Apartment </t>
  </si>
  <si>
    <t>Compactor Commercial</t>
  </si>
  <si>
    <t>REVENUE SUBJECT TO RATE - TOTAL:</t>
  </si>
  <si>
    <t>Revenue not Subject to Rate Increase:</t>
  </si>
  <si>
    <t xml:space="preserve">   Sludge Contract</t>
  </si>
  <si>
    <t xml:space="preserve">   Debris Box Revenue</t>
  </si>
  <si>
    <t xml:space="preserve">   Equipment &amp; Supply Sales</t>
  </si>
  <si>
    <t xml:space="preserve">   Miscellaneous Income</t>
  </si>
  <si>
    <t xml:space="preserve">   CalRecycle Payment</t>
  </si>
  <si>
    <t xml:space="preserve">   Impound Account</t>
  </si>
  <si>
    <t>REVENUE NOT SUBJECT TO RATE - TOTAL:</t>
  </si>
  <si>
    <t>TOTAL REVENUE:</t>
  </si>
  <si>
    <t>Less: Other Commercial Revenues</t>
  </si>
  <si>
    <t xml:space="preserve">            Contract Revenues</t>
  </si>
  <si>
    <t>Subtotal:</t>
  </si>
  <si>
    <t>Revenue at Current Rates Per Application:</t>
  </si>
  <si>
    <t>Projected RY 2017 Revenue</t>
  </si>
  <si>
    <t>Projected Growth</t>
  </si>
  <si>
    <t xml:space="preserve">Reduce for RY 2017 ZWI COLA funding </t>
  </si>
  <si>
    <t>Projected RY 2018 Residential Revenue</t>
  </si>
  <si>
    <t xml:space="preserve">Projected Growth </t>
  </si>
  <si>
    <t>Projected RY 2018 Apartment Revenue</t>
  </si>
  <si>
    <t>Projected RY 2018 Commercial Revenue</t>
  </si>
  <si>
    <t>Projected RY 2018 Compactor Revenue</t>
  </si>
  <si>
    <t xml:space="preserve">Total ZWI reduction </t>
  </si>
  <si>
    <t>Rate Application, Schedule F.2</t>
  </si>
  <si>
    <t>Projection</t>
  </si>
  <si>
    <t>San Francisco Environment</t>
  </si>
  <si>
    <t>San Francisco Public Works</t>
  </si>
  <si>
    <t>Total Impound Account</t>
  </si>
  <si>
    <r>
      <t xml:space="preserve">Rate Application, </t>
    </r>
    <r>
      <rPr>
        <u/>
        <sz val="10"/>
        <rFont val="Arial"/>
        <family val="2"/>
      </rPr>
      <t xml:space="preserve">Schedule </t>
    </r>
    <r>
      <rPr>
        <b/>
        <u/>
        <sz val="10"/>
        <rFont val="Arial"/>
        <family val="2"/>
      </rPr>
      <t>G.1</t>
    </r>
  </si>
  <si>
    <t>Projected</t>
  </si>
  <si>
    <t>HC</t>
  </si>
  <si>
    <t>Dollars</t>
  </si>
  <si>
    <t>Total Payroll</t>
  </si>
  <si>
    <t>Exempt Non Union</t>
  </si>
  <si>
    <t>Non-Exempt Non-Union</t>
  </si>
  <si>
    <t>Union - Clerical</t>
  </si>
  <si>
    <t>Union - Driver/Helper</t>
  </si>
  <si>
    <t>Union - Shop</t>
  </si>
  <si>
    <t>Funds from DOC</t>
  </si>
  <si>
    <t>Total</t>
  </si>
  <si>
    <t>Regular Payroll - FTE</t>
  </si>
  <si>
    <t>Sick, Vacation &amp; Holiday Off</t>
  </si>
  <si>
    <t>Overtime</t>
  </si>
  <si>
    <t>Holiday &amp; Weekend Payroll</t>
  </si>
  <si>
    <t>Abandoned Materials Collection</t>
  </si>
  <si>
    <t>Bulky Item Recycling</t>
  </si>
  <si>
    <t>Public Refuse Receptacles</t>
  </si>
  <si>
    <t>Commercial Composting</t>
  </si>
  <si>
    <t>Commercial Recycling</t>
  </si>
  <si>
    <t xml:space="preserve"> </t>
  </si>
  <si>
    <t>Fantastic 3 Split Collection</t>
  </si>
  <si>
    <t>Fantastic 3 Dedicated Collection</t>
  </si>
  <si>
    <t>Frontload Collection</t>
  </si>
  <si>
    <t>Rearload Collection</t>
  </si>
  <si>
    <t>Waste Zero Specialists &amp; Sales</t>
  </si>
  <si>
    <t>Recycling Development &amp; Sales</t>
  </si>
  <si>
    <t>Roll-Off Collection</t>
  </si>
  <si>
    <t>General &amp; Administrative</t>
  </si>
  <si>
    <t>Truck &amp; Garage</t>
  </si>
  <si>
    <r>
      <t xml:space="preserve">Rate Application, </t>
    </r>
    <r>
      <rPr>
        <u/>
        <sz val="10"/>
        <rFont val="Arial"/>
        <family val="2"/>
      </rPr>
      <t xml:space="preserve">Schedule </t>
    </r>
    <r>
      <rPr>
        <b/>
        <u/>
        <sz val="10"/>
        <rFont val="Arial"/>
        <family val="2"/>
      </rPr>
      <t>G.2</t>
    </r>
  </si>
  <si>
    <t>Amount</t>
  </si>
  <si>
    <t>Recology Contributions</t>
  </si>
  <si>
    <t>Oct-Sep
2016</t>
  </si>
  <si>
    <t>Oct-Sep
2017</t>
  </si>
  <si>
    <t>Oct-Sep
2018</t>
  </si>
  <si>
    <t>Oct-Sep
2019</t>
  </si>
  <si>
    <t>Sunset and Golden Gate</t>
  </si>
  <si>
    <t>Recology San Francisco</t>
  </si>
  <si>
    <t xml:space="preserve"> Other</t>
  </si>
  <si>
    <t>Total Recology Contributions</t>
  </si>
  <si>
    <t>Rate Year</t>
  </si>
  <si>
    <t>RY 2019</t>
  </si>
  <si>
    <t>Other</t>
  </si>
  <si>
    <r>
      <t xml:space="preserve">Rate Application, </t>
    </r>
    <r>
      <rPr>
        <u/>
        <sz val="10"/>
        <rFont val="Arial"/>
        <family val="2"/>
      </rPr>
      <t xml:space="preserve">Schedule </t>
    </r>
    <r>
      <rPr>
        <b/>
        <u/>
        <sz val="10"/>
        <rFont val="Arial"/>
        <family val="2"/>
      </rPr>
      <t>G.3</t>
    </r>
  </si>
  <si>
    <t>Health Insurance</t>
  </si>
  <si>
    <t>Monthly Rate</t>
  </si>
  <si>
    <t>No. of Months/Year</t>
  </si>
  <si>
    <t>Annual Rate</t>
  </si>
  <si>
    <t>Actual Headcount</t>
  </si>
  <si>
    <t>Postretirement Medical</t>
  </si>
  <si>
    <t>Rule 84</t>
  </si>
  <si>
    <t>RSP (See below)</t>
  </si>
  <si>
    <t>Health Insurance &amp; Postretirement</t>
  </si>
  <si>
    <t>Local 350 Union Retirement Security Plan (RSP)</t>
  </si>
  <si>
    <t>Increase %</t>
  </si>
  <si>
    <t>Total Monthly Rate</t>
  </si>
  <si>
    <t>Actual Union Headcount</t>
  </si>
  <si>
    <t>Total RSP</t>
  </si>
  <si>
    <r>
      <t xml:space="preserve">Rate Application, </t>
    </r>
    <r>
      <rPr>
        <u/>
        <sz val="10"/>
        <rFont val="Arial"/>
        <family val="2"/>
      </rPr>
      <t xml:space="preserve">Schedule </t>
    </r>
    <r>
      <rPr>
        <b/>
        <u/>
        <sz val="10"/>
        <rFont val="Arial"/>
        <family val="2"/>
      </rPr>
      <t>G.4</t>
    </r>
  </si>
  <si>
    <t>Payroll</t>
  </si>
  <si>
    <t>% of Payroll</t>
  </si>
  <si>
    <t xml:space="preserve">Workers Compensation </t>
  </si>
  <si>
    <r>
      <t xml:space="preserve">Rate Application, </t>
    </r>
    <r>
      <rPr>
        <u/>
        <sz val="10"/>
        <rFont val="Arial"/>
        <family val="2"/>
      </rPr>
      <t xml:space="preserve">Schedule </t>
    </r>
    <r>
      <rPr>
        <b/>
        <u/>
        <sz val="10"/>
        <rFont val="Arial"/>
        <family val="2"/>
      </rPr>
      <t>H.1</t>
    </r>
  </si>
  <si>
    <t>Lease Expenses</t>
  </si>
  <si>
    <t>Additions</t>
  </si>
  <si>
    <t>Existing Leases in 2013 Rate</t>
  </si>
  <si>
    <t>New Leases after 2013 Rate</t>
  </si>
  <si>
    <t>New Leases for RY 2017</t>
  </si>
  <si>
    <t>Salvage Value</t>
  </si>
  <si>
    <t>Total Lease Expenses</t>
  </si>
  <si>
    <t>Depreciation</t>
  </si>
  <si>
    <t>Existing Depreciation in 2013 Rate</t>
  </si>
  <si>
    <t>New Depreciation after 2013 Rate</t>
  </si>
  <si>
    <t>New Depreciation for RY 2017</t>
  </si>
  <si>
    <t>Total Depreciation</t>
  </si>
  <si>
    <r>
      <t xml:space="preserve">Rate Application, </t>
    </r>
    <r>
      <rPr>
        <u/>
        <sz val="10"/>
        <rFont val="Arial"/>
        <family val="2"/>
      </rPr>
      <t xml:space="preserve">Schedule </t>
    </r>
    <r>
      <rPr>
        <b/>
        <u/>
        <sz val="10"/>
        <rFont val="Arial"/>
        <family val="2"/>
      </rPr>
      <t>H.2</t>
    </r>
  </si>
  <si>
    <t>(in thousands)</t>
  </si>
  <si>
    <t>Mid-Year Convention</t>
  </si>
  <si>
    <t>L4</t>
  </si>
  <si>
    <t>L7</t>
  </si>
  <si>
    <t>L10</t>
  </si>
  <si>
    <t>Lease Rate</t>
  </si>
  <si>
    <t>7 Yr.</t>
  </si>
  <si>
    <t>Monthly</t>
  </si>
  <si>
    <t>Annual</t>
  </si>
  <si>
    <t>Projected Lease Expense</t>
  </si>
  <si>
    <t>Price</t>
  </si>
  <si>
    <t>Costs</t>
  </si>
  <si>
    <t>Term</t>
  </si>
  <si>
    <t>Operating Equipment</t>
  </si>
  <si>
    <t>Front Loader</t>
  </si>
  <si>
    <t>Pickup</t>
  </si>
  <si>
    <t>Rear Loader</t>
  </si>
  <si>
    <t>Roll-off</t>
  </si>
  <si>
    <t>Electric Vehicle</t>
  </si>
  <si>
    <t>Container Truck</t>
  </si>
  <si>
    <t>Flatbed &amp; Stakebed</t>
  </si>
  <si>
    <t>Forklift</t>
  </si>
  <si>
    <t>Side Loader</t>
  </si>
  <si>
    <t>Cart - 16 gal</t>
  </si>
  <si>
    <t>Cart - 32 gal</t>
  </si>
  <si>
    <t>Cart - 64 gal with locks</t>
  </si>
  <si>
    <t>Cart - 64 gal</t>
  </si>
  <si>
    <t>Carts - 96 gal with locks</t>
  </si>
  <si>
    <t>Carts - 96 gal</t>
  </si>
  <si>
    <t>Debris Box - 9 yard</t>
  </si>
  <si>
    <t>Debris Box - 15 yard</t>
  </si>
  <si>
    <t>Debris Box - 15 yard with lid</t>
  </si>
  <si>
    <t>Debris Box - 20 yard</t>
  </si>
  <si>
    <t>Debris Box - 20 yard with lid</t>
  </si>
  <si>
    <t>Debris Box - 30 yard</t>
  </si>
  <si>
    <t>Debris Box - 30 yard with lid</t>
  </si>
  <si>
    <t>Debris Box - 40 yard with lid</t>
  </si>
  <si>
    <t>Front Load - 1 yard with metal lid</t>
  </si>
  <si>
    <t>Front Load - 1.5 yard with metal lid</t>
  </si>
  <si>
    <t>Front Load - 2 yard with metal lid</t>
  </si>
  <si>
    <t>Front Load - 3 yard with metal lid</t>
  </si>
  <si>
    <t>Front Load - 4 yard with metal lid</t>
  </si>
  <si>
    <t>Front Load - 5 yard with metal lid</t>
  </si>
  <si>
    <t>Front Load - 6 yard with metal lid</t>
  </si>
  <si>
    <t>Front Load - 7 yard with metal lid</t>
  </si>
  <si>
    <t>Rear Load - 1 yard with plastic lid</t>
  </si>
  <si>
    <t>Rear Load - 2 yard with metal lid</t>
  </si>
  <si>
    <t>Rear Load - 4 yard with metal lid</t>
  </si>
  <si>
    <t>Rear Load - 6 yard with metal lid</t>
  </si>
  <si>
    <t>Route Management System</t>
  </si>
  <si>
    <t>Stationary Generator</t>
  </si>
  <si>
    <t>Portable Lift</t>
  </si>
  <si>
    <t>Electric Pallet Jack</t>
  </si>
  <si>
    <t>Electric Drive Pallet Lift</t>
  </si>
  <si>
    <t xml:space="preserve">Rear-end Jack </t>
  </si>
  <si>
    <t xml:space="preserve">Stationary Lift </t>
  </si>
  <si>
    <t>Total Operating Equipment</t>
  </si>
  <si>
    <t>Existing Leases</t>
  </si>
  <si>
    <t>Computer Equipment</t>
  </si>
  <si>
    <t>Bins</t>
  </si>
  <si>
    <t>Furniture &amp; Fixtures</t>
  </si>
  <si>
    <t>Machinery &amp; Equipment</t>
  </si>
  <si>
    <t>Trucks &amp; Auto</t>
  </si>
  <si>
    <t>Total Existing Leases</t>
  </si>
  <si>
    <t>Salvage Value for Replacement Vehicles</t>
  </si>
  <si>
    <t>Total Company</t>
  </si>
  <si>
    <r>
      <t xml:space="preserve">Rate Application, </t>
    </r>
    <r>
      <rPr>
        <u/>
        <sz val="10"/>
        <rFont val="Arial"/>
        <family val="2"/>
      </rPr>
      <t xml:space="preserve">Schedule </t>
    </r>
    <r>
      <rPr>
        <b/>
        <u/>
        <sz val="10"/>
        <rFont val="Arial"/>
        <family val="2"/>
      </rPr>
      <t>H.3</t>
    </r>
  </si>
  <si>
    <t>Life</t>
  </si>
  <si>
    <t>Projected Depreciation</t>
  </si>
  <si>
    <t>(Years)</t>
  </si>
  <si>
    <t>Total Additions</t>
  </si>
  <si>
    <t xml:space="preserve">Existing Depreciation </t>
  </si>
  <si>
    <t>Buildings &amp; Improvements</t>
  </si>
  <si>
    <t>Land Improvements</t>
  </si>
  <si>
    <t>Leasehold Improvements</t>
  </si>
  <si>
    <t xml:space="preserve">Total Existing Depreciation </t>
  </si>
  <si>
    <t>Additions for Current Year (RY 2017)</t>
  </si>
  <si>
    <t>900 7th Street (parking lot resurface, LED lighting, carpet, AV system, gate)</t>
  </si>
  <si>
    <t>Tunnel Avenue (roof repairs, asphalt, gates)</t>
  </si>
  <si>
    <t>Total Additions for Current Year (RY 2017)</t>
  </si>
  <si>
    <r>
      <t xml:space="preserve">Rate Application, </t>
    </r>
    <r>
      <rPr>
        <u/>
        <sz val="10"/>
        <rFont val="Arial"/>
        <family val="2"/>
      </rPr>
      <t xml:space="preserve">Schedule </t>
    </r>
    <r>
      <rPr>
        <b/>
        <u/>
        <sz val="10"/>
        <rFont val="Arial"/>
        <family val="2"/>
      </rPr>
      <t>I</t>
    </r>
  </si>
  <si>
    <t>Liability Insurance</t>
  </si>
  <si>
    <r>
      <t xml:space="preserve">Rate Application, </t>
    </r>
    <r>
      <rPr>
        <u/>
        <sz val="10"/>
        <rFont val="Arial"/>
        <family val="2"/>
      </rPr>
      <t xml:space="preserve">Schedule </t>
    </r>
    <r>
      <rPr>
        <b/>
        <u/>
        <sz val="10"/>
        <rFont val="Arial"/>
        <family val="2"/>
      </rPr>
      <t>J</t>
    </r>
  </si>
  <si>
    <t>Item Description</t>
  </si>
  <si>
    <t>Disposal Tons</t>
  </si>
  <si>
    <t>Bulky Item Trash</t>
  </si>
  <si>
    <t>Commercial Trash</t>
  </si>
  <si>
    <t>Fantastic 3 Trash</t>
  </si>
  <si>
    <t>Roll-off Trash</t>
  </si>
  <si>
    <t xml:space="preserve">Total Disposal Tons </t>
  </si>
  <si>
    <t>Rate per Ton</t>
  </si>
  <si>
    <t>Disposal Expenses</t>
  </si>
  <si>
    <t>Total I/C Disposal Expenses</t>
  </si>
  <si>
    <r>
      <t xml:space="preserve">Rate Application, </t>
    </r>
    <r>
      <rPr>
        <u/>
        <sz val="10"/>
        <rFont val="Arial"/>
        <family val="2"/>
      </rPr>
      <t xml:space="preserve">Schedule </t>
    </r>
    <r>
      <rPr>
        <b/>
        <u/>
        <sz val="10"/>
        <rFont val="Arial"/>
        <family val="2"/>
      </rPr>
      <t>K</t>
    </r>
  </si>
  <si>
    <t>Processing</t>
  </si>
  <si>
    <t>Recyclables</t>
  </si>
  <si>
    <t>Mixed Paper</t>
  </si>
  <si>
    <t>Source Separated</t>
  </si>
  <si>
    <t>Mixed Commercial</t>
  </si>
  <si>
    <t>Fantastic 3</t>
  </si>
  <si>
    <t>Total Recyclables Tons</t>
  </si>
  <si>
    <t>Compostables</t>
  </si>
  <si>
    <t>Commercial Compostables</t>
  </si>
  <si>
    <t>Total Compostables Tons</t>
  </si>
  <si>
    <t xml:space="preserve">   Total Processing Tons</t>
  </si>
  <si>
    <t>Processing Charge per Ton</t>
  </si>
  <si>
    <t>Processing Fee per Ton</t>
  </si>
  <si>
    <t>Total Processing Expenses</t>
  </si>
  <si>
    <t>Concrete</t>
  </si>
  <si>
    <t>Inerts</t>
  </si>
  <si>
    <t>Total Recyclables</t>
  </si>
  <si>
    <t xml:space="preserve">Total Compostables </t>
  </si>
  <si>
    <r>
      <t xml:space="preserve">Rate Application, </t>
    </r>
    <r>
      <rPr>
        <u/>
        <sz val="10"/>
        <rFont val="Arial"/>
        <family val="2"/>
      </rPr>
      <t xml:space="preserve">Schedule </t>
    </r>
    <r>
      <rPr>
        <b/>
        <u/>
        <sz val="10"/>
        <rFont val="Arial"/>
        <family val="2"/>
      </rPr>
      <t>L.2</t>
    </r>
  </si>
  <si>
    <t>Item</t>
  </si>
  <si>
    <t>Licenses &amp; Permits</t>
  </si>
  <si>
    <t>Fantastic 3 Dedicated</t>
  </si>
  <si>
    <t>Fantastic 3 Split</t>
  </si>
  <si>
    <t>DPH License Fee</t>
  </si>
  <si>
    <t>Total Licenses &amp; Permits</t>
  </si>
  <si>
    <t>Parts</t>
  </si>
  <si>
    <t>Total Parts</t>
  </si>
  <si>
    <t>Tires</t>
  </si>
  <si>
    <t>Total Tires</t>
  </si>
  <si>
    <t>Repairs</t>
  </si>
  <si>
    <t>Total Repairs</t>
  </si>
  <si>
    <r>
      <t xml:space="preserve">Rate Application, </t>
    </r>
    <r>
      <rPr>
        <u/>
        <sz val="10"/>
        <rFont val="Arial"/>
        <family val="2"/>
      </rPr>
      <t xml:space="preserve">Schedule </t>
    </r>
    <r>
      <rPr>
        <b/>
        <u/>
        <sz val="10"/>
        <rFont val="Arial"/>
        <family val="2"/>
      </rPr>
      <t>L.3</t>
    </r>
  </si>
  <si>
    <t>Type</t>
  </si>
  <si>
    <t>Gallons</t>
  </si>
  <si>
    <t>$/Gallons</t>
  </si>
  <si>
    <t xml:space="preserve">Renewable Diesel </t>
  </si>
  <si>
    <t>Unleaded</t>
  </si>
  <si>
    <t>CNG/Natural Gas</t>
  </si>
  <si>
    <t>LNG</t>
  </si>
  <si>
    <t>Subtotal</t>
  </si>
  <si>
    <t>Oil &amp; Propane Gas</t>
  </si>
  <si>
    <r>
      <t xml:space="preserve">Rate Application, </t>
    </r>
    <r>
      <rPr>
        <u/>
        <sz val="10"/>
        <rFont val="Arial"/>
        <family val="2"/>
      </rPr>
      <t xml:space="preserve">Schedule </t>
    </r>
    <r>
      <rPr>
        <b/>
        <u/>
        <sz val="10"/>
        <rFont val="Arial"/>
        <family val="2"/>
      </rPr>
      <t>L.5</t>
    </r>
  </si>
  <si>
    <t>Contract Services</t>
  </si>
  <si>
    <t>Equipment Installation and Service</t>
  </si>
  <si>
    <t>Total Contract Services</t>
  </si>
  <si>
    <r>
      <t xml:space="preserve">Rate Application, </t>
    </r>
    <r>
      <rPr>
        <u/>
        <sz val="10"/>
        <rFont val="Arial"/>
        <family val="2"/>
      </rPr>
      <t xml:space="preserve">Schedule </t>
    </r>
    <r>
      <rPr>
        <b/>
        <u/>
        <sz val="10"/>
        <rFont val="Arial"/>
        <family val="2"/>
      </rPr>
      <t>M.1</t>
    </r>
  </si>
  <si>
    <t>Accounting Fees</t>
  </si>
  <si>
    <t>Engineering Fees</t>
  </si>
  <si>
    <t>Legal Fees</t>
  </si>
  <si>
    <t>Other Professional Fees</t>
  </si>
  <si>
    <t>Total Professional Services</t>
  </si>
  <si>
    <r>
      <t xml:space="preserve">Rate Application, </t>
    </r>
    <r>
      <rPr>
        <u/>
        <sz val="10"/>
        <rFont val="Arial"/>
        <family val="2"/>
      </rPr>
      <t xml:space="preserve">Schedule </t>
    </r>
    <r>
      <rPr>
        <b/>
        <u/>
        <sz val="10"/>
        <rFont val="Arial"/>
        <family val="2"/>
      </rPr>
      <t>M.2</t>
    </r>
  </si>
  <si>
    <t>Corporate Management</t>
  </si>
  <si>
    <t>Technology</t>
  </si>
  <si>
    <t>Human Resources</t>
  </si>
  <si>
    <t>Corporate Accounting Services</t>
  </si>
  <si>
    <t>Environmental Compliance</t>
  </si>
  <si>
    <t>IT Services</t>
  </si>
  <si>
    <t>Total Corporate Services</t>
  </si>
  <si>
    <t>CONTINGENT SCHEDULE 1</t>
  </si>
  <si>
    <t>Integrated Material Recovery Facility</t>
  </si>
  <si>
    <t>Recology Sunset Scavenger</t>
  </si>
  <si>
    <t>Recology Golden Gate</t>
  </si>
  <si>
    <r>
      <t xml:space="preserve">Contingent Schedule 1 - </t>
    </r>
    <r>
      <rPr>
        <b/>
        <i/>
        <sz val="11"/>
        <color rgb="FFFF0000"/>
        <rFont val="Arial"/>
        <family val="2"/>
      </rPr>
      <t>i</t>
    </r>
    <r>
      <rPr>
        <b/>
        <sz val="11"/>
        <color rgb="FFFF0000"/>
        <rFont val="Arial"/>
        <family val="2"/>
      </rPr>
      <t>MRF</t>
    </r>
  </si>
  <si>
    <r>
      <t xml:space="preserve">Rate Application, Schedule </t>
    </r>
    <r>
      <rPr>
        <b/>
        <sz val="10"/>
        <rFont val="Arial"/>
        <family val="2"/>
      </rPr>
      <t>B</t>
    </r>
  </si>
  <si>
    <t>Net Additional Revenue Requirement</t>
  </si>
  <si>
    <t>Average Rate Increase</t>
  </si>
  <si>
    <t>Sch.</t>
  </si>
  <si>
    <t>Projected Expense</t>
  </si>
  <si>
    <r>
      <t xml:space="preserve">Rate Application, Schedule </t>
    </r>
    <r>
      <rPr>
        <b/>
        <sz val="10"/>
        <rFont val="Arial"/>
        <family val="2"/>
      </rPr>
      <t>J</t>
    </r>
  </si>
  <si>
    <t xml:space="preserve">    Total Disposal Tons </t>
  </si>
  <si>
    <r>
      <t>Rate Application, Schedule</t>
    </r>
    <r>
      <rPr>
        <b/>
        <sz val="10"/>
        <rFont val="Arial"/>
        <family val="2"/>
      </rPr>
      <t xml:space="preserve"> K.1</t>
    </r>
  </si>
  <si>
    <t>Total Processing Charges</t>
  </si>
  <si>
    <t xml:space="preserve">Total Recyclables </t>
  </si>
  <si>
    <t>CONTINGENT SCHEDULE 2</t>
  </si>
  <si>
    <t xml:space="preserve">Trash Processing </t>
  </si>
  <si>
    <t>Contingent Schedule 2 - Trash Processing</t>
  </si>
  <si>
    <r>
      <t xml:space="preserve">Rate Application, </t>
    </r>
    <r>
      <rPr>
        <u/>
        <sz val="10"/>
        <rFont val="Arial"/>
        <family val="2"/>
      </rPr>
      <t xml:space="preserve">Schedule </t>
    </r>
    <r>
      <rPr>
        <b/>
        <u/>
        <sz val="10"/>
        <rFont val="Arial"/>
        <family val="2"/>
      </rPr>
      <t>B</t>
    </r>
  </si>
  <si>
    <r>
      <t xml:space="preserve">Rate Application, </t>
    </r>
    <r>
      <rPr>
        <u/>
        <sz val="10"/>
        <rFont val="Arial"/>
        <family val="2"/>
      </rPr>
      <t xml:space="preserve">Schedule </t>
    </r>
    <r>
      <rPr>
        <b/>
        <u/>
        <sz val="10"/>
        <rFont val="Arial"/>
        <family val="2"/>
      </rPr>
      <t>K.1</t>
    </r>
  </si>
  <si>
    <t>$5.22 monthly charge x 12</t>
  </si>
  <si>
    <t>$10.44 monthly charge x 12</t>
  </si>
  <si>
    <t>$15.66 monthly charge x 12</t>
  </si>
  <si>
    <t>$3.16 monthly charge x 12</t>
  </si>
  <si>
    <t>$-15.46 change in monthly charge x 12</t>
  </si>
</sst>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5" formatCode="&quot;$&quot;#,##0_);\(&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 numFmtId="167" formatCode="_(* #,##0.00000_);_(* \(#,##0.00000\);_(* &quot;-&quot;??_);_(@_)"/>
    <numFmt numFmtId="168" formatCode="_(&quot;$&quot;* #,##0.0000_);_(&quot;$&quot;* \(#,##0.0000\);_(&quot;$&quot;* &quot;-&quot;??_);_(@_)"/>
    <numFmt numFmtId="169" formatCode="0_);\(0\)"/>
    <numFmt numFmtId="170" formatCode="_(* #,##0.0_);_(* \(#,##0.0\);_(* &quot;-&quot;??_);_(@_)"/>
    <numFmt numFmtId="171" formatCode="_(* #,##0.000_);_(* \(#,##0.000\);_(* &quot;-&quot;??_);_(@_)"/>
    <numFmt numFmtId="172" formatCode="#,##0.0_);[Red]\(#,##0.0\);_(* &quot;-&quot;?_)"/>
    <numFmt numFmtId="173" formatCode="#,##0.00_);[Red]\(#,##0.00\);_(* &quot;-&quot;?_)"/>
    <numFmt numFmtId="174" formatCode="0.000%"/>
    <numFmt numFmtId="175" formatCode="[$-409]mmm\-yy;@"/>
    <numFmt numFmtId="176" formatCode="_(* #,##0.00000000_);_(* \(#,##0.00000000\);_(* &quot;-&quot;??_);_(@_)"/>
    <numFmt numFmtId="177" formatCode="#,##0_);\(#,##0\);"/>
    <numFmt numFmtId="178" formatCode="&quot;$&quot;#,##0"/>
    <numFmt numFmtId="179" formatCode="_(* #,##0.0000_);_(* \(#,##0.0000\);_(* &quot;-&quot;??_);_(@_)"/>
  </numFmts>
  <fonts count="52" x14ac:knownFonts="1">
    <font>
      <sz val="10"/>
      <name val="Arial"/>
      <family val="2"/>
    </font>
    <font>
      <sz val="10"/>
      <name val="Arial"/>
      <family val="2"/>
    </font>
    <font>
      <b/>
      <sz val="14"/>
      <name val="Arial"/>
      <family val="2"/>
    </font>
    <font>
      <sz val="14"/>
      <name val="Arial"/>
      <family val="2"/>
    </font>
    <font>
      <b/>
      <sz val="12"/>
      <name val="Arial"/>
      <family val="2"/>
    </font>
    <font>
      <sz val="12"/>
      <name val="Arial"/>
      <family val="2"/>
    </font>
    <font>
      <b/>
      <u/>
      <sz val="12"/>
      <name val="Arial"/>
      <family val="2"/>
    </font>
    <font>
      <b/>
      <sz val="11"/>
      <name val="Arial"/>
      <family val="2"/>
    </font>
    <font>
      <sz val="11"/>
      <name val="Arial"/>
      <family val="2"/>
    </font>
    <font>
      <b/>
      <sz val="11"/>
      <color rgb="FFFF0000"/>
      <name val="Arial"/>
      <family val="2"/>
    </font>
    <font>
      <sz val="10"/>
      <color rgb="FFFF0000"/>
      <name val="Arial"/>
      <family val="2"/>
    </font>
    <font>
      <b/>
      <u/>
      <sz val="11"/>
      <name val="Arial"/>
      <family val="2"/>
    </font>
    <font>
      <u/>
      <sz val="11"/>
      <name val="Arial"/>
      <family val="2"/>
    </font>
    <font>
      <sz val="11"/>
      <color indexed="8"/>
      <name val="Arial"/>
      <family val="2"/>
    </font>
    <font>
      <b/>
      <sz val="10"/>
      <name val="Arial"/>
      <family val="2"/>
    </font>
    <font>
      <sz val="10"/>
      <color rgb="FFFFFF00"/>
      <name val="Arial"/>
      <family val="2"/>
    </font>
    <font>
      <u/>
      <sz val="10"/>
      <name val="Arial"/>
      <family val="2"/>
    </font>
    <font>
      <b/>
      <u/>
      <sz val="10"/>
      <name val="Arial"/>
      <family val="2"/>
    </font>
    <font>
      <b/>
      <sz val="10"/>
      <color indexed="17"/>
      <name val="Arial"/>
      <family val="2"/>
    </font>
    <font>
      <b/>
      <sz val="10"/>
      <color rgb="FFFF0000"/>
      <name val="Arial"/>
      <family val="2"/>
    </font>
    <font>
      <b/>
      <sz val="10"/>
      <color theme="1"/>
      <name val="Arial"/>
      <family val="2"/>
    </font>
    <font>
      <sz val="10"/>
      <color theme="1"/>
      <name val="Arial"/>
      <family val="2"/>
    </font>
    <font>
      <sz val="10"/>
      <color indexed="14"/>
      <name val="Arial"/>
      <family val="2"/>
    </font>
    <font>
      <b/>
      <u/>
      <sz val="10"/>
      <color theme="1"/>
      <name val="Arial"/>
      <family val="2"/>
    </font>
    <font>
      <sz val="10"/>
      <color rgb="FF0000FF"/>
      <name val="Arial"/>
      <family val="2"/>
    </font>
    <font>
      <b/>
      <i/>
      <sz val="10"/>
      <name val="Arial"/>
      <family val="2"/>
    </font>
    <font>
      <i/>
      <sz val="10"/>
      <name val="Arial"/>
      <family val="2"/>
    </font>
    <font>
      <i/>
      <sz val="10"/>
      <color rgb="FFFF0000"/>
      <name val="Arial"/>
      <family val="2"/>
    </font>
    <font>
      <i/>
      <u/>
      <sz val="10"/>
      <color rgb="FFFF0000"/>
      <name val="Arial"/>
      <family val="2"/>
    </font>
    <font>
      <i/>
      <u/>
      <sz val="10"/>
      <name val="Arial"/>
      <family val="2"/>
    </font>
    <font>
      <sz val="10"/>
      <color rgb="FF0070C0"/>
      <name val="Arial"/>
      <family val="2"/>
    </font>
    <font>
      <i/>
      <sz val="10"/>
      <color theme="1"/>
      <name val="Arial"/>
      <family val="2"/>
    </font>
    <font>
      <sz val="8"/>
      <name val="Arial"/>
      <family val="2"/>
    </font>
    <font>
      <b/>
      <sz val="8"/>
      <name val="Arial"/>
      <family val="2"/>
    </font>
    <font>
      <sz val="8"/>
      <color theme="1"/>
      <name val="Arial"/>
      <family val="2"/>
    </font>
    <font>
      <sz val="8"/>
      <color rgb="FFFF0000"/>
      <name val="Arial"/>
      <family val="2"/>
    </font>
    <font>
      <b/>
      <sz val="10"/>
      <color indexed="10"/>
      <name val="Arial"/>
      <family val="2"/>
    </font>
    <font>
      <sz val="11"/>
      <name val="Calibri"/>
      <family val="2"/>
    </font>
    <font>
      <b/>
      <sz val="10"/>
      <color theme="5" tint="-0.499984740745262"/>
      <name val="Arial"/>
      <family val="2"/>
    </font>
    <font>
      <b/>
      <u val="singleAccounting"/>
      <sz val="10"/>
      <name val="Arial"/>
      <family val="2"/>
    </font>
    <font>
      <sz val="10"/>
      <name val="MS Sans Serif"/>
      <family val="2"/>
    </font>
    <font>
      <sz val="10"/>
      <color indexed="8"/>
      <name val="MS Sans Serif"/>
      <family val="2"/>
    </font>
    <font>
      <sz val="10"/>
      <color indexed="8"/>
      <name val="Arial"/>
      <family val="2"/>
    </font>
    <font>
      <i/>
      <sz val="10"/>
      <color indexed="8"/>
      <name val="Arial"/>
      <family val="2"/>
    </font>
    <font>
      <b/>
      <u/>
      <sz val="10"/>
      <color indexed="10"/>
      <name val="Arial"/>
      <family val="2"/>
    </font>
    <font>
      <b/>
      <sz val="10"/>
      <color indexed="8"/>
      <name val="Arial"/>
      <family val="2"/>
    </font>
    <font>
      <sz val="9"/>
      <color indexed="8"/>
      <name val="Times New Roman"/>
      <family val="1"/>
    </font>
    <font>
      <b/>
      <sz val="18"/>
      <name val="Times New Roman"/>
      <family val="1"/>
    </font>
    <font>
      <b/>
      <sz val="16"/>
      <name val="Times New Roman"/>
      <family val="1"/>
    </font>
    <font>
      <sz val="16"/>
      <name val="Times New Roman"/>
      <family val="1"/>
    </font>
    <font>
      <b/>
      <i/>
      <sz val="11"/>
      <color rgb="FFFF0000"/>
      <name val="Arial"/>
      <family val="2"/>
    </font>
    <font>
      <sz val="10"/>
      <color indexed="12"/>
      <name val="Arial"/>
      <family val="2"/>
    </font>
  </fonts>
  <fills count="8">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indexed="42"/>
        <bgColor indexed="64"/>
      </patternFill>
    </fill>
    <fill>
      <patternFill patternType="solid">
        <fgColor indexed="13"/>
        <bgColor indexed="64"/>
      </patternFill>
    </fill>
  </fills>
  <borders count="43">
    <border>
      <left/>
      <right/>
      <top/>
      <bottom/>
      <diagonal/>
    </border>
    <border>
      <left style="thin">
        <color indexed="64"/>
      </left>
      <right/>
      <top style="thin">
        <color indexed="64"/>
      </top>
      <bottom/>
      <diagonal/>
    </border>
    <border>
      <left/>
      <right/>
      <top style="thin">
        <color auto="1"/>
      </top>
      <bottom/>
      <diagonal/>
    </border>
    <border>
      <left style="thin">
        <color indexed="64"/>
      </left>
      <right style="thin">
        <color indexed="64"/>
      </right>
      <top style="thin">
        <color indexed="64"/>
      </top>
      <bottom/>
      <diagonal/>
    </border>
    <border>
      <left style="thin">
        <color indexed="64"/>
      </left>
      <right/>
      <top/>
      <bottom/>
      <diagonal/>
    </border>
    <border>
      <left style="thin">
        <color auto="1"/>
      </left>
      <right style="thin">
        <color auto="1"/>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auto="1"/>
      </bottom>
      <diagonal/>
    </border>
    <border>
      <left/>
      <right style="thin">
        <color indexed="64"/>
      </right>
      <top style="thin">
        <color indexed="64"/>
      </top>
      <bottom/>
      <diagonal/>
    </border>
    <border>
      <left/>
      <right style="thin">
        <color auto="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double">
        <color auto="1"/>
      </top>
      <bottom style="medium">
        <color indexed="64"/>
      </bottom>
      <diagonal/>
    </border>
    <border>
      <left/>
      <right/>
      <top style="double">
        <color auto="1"/>
      </top>
      <bottom/>
      <diagonal/>
    </border>
    <border>
      <left/>
      <right/>
      <top/>
      <bottom style="double">
        <color indexed="64"/>
      </bottom>
      <diagonal/>
    </border>
    <border>
      <left/>
      <right style="medium">
        <color indexed="64"/>
      </right>
      <top/>
      <bottom style="thin">
        <color auto="1"/>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style="double">
        <color auto="1"/>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top style="double">
        <color indexed="64"/>
      </top>
      <bottom/>
      <diagonal/>
    </border>
    <border>
      <left/>
      <right style="thin">
        <color indexed="64"/>
      </right>
      <top style="double">
        <color auto="1"/>
      </top>
      <bottom/>
      <diagonal/>
    </border>
    <border>
      <left/>
      <right/>
      <top style="double">
        <color auto="1"/>
      </top>
      <bottom style="thin">
        <color indexed="64"/>
      </bottom>
      <diagonal/>
    </border>
    <border>
      <left style="thin">
        <color indexed="64"/>
      </left>
      <right style="thin">
        <color indexed="64"/>
      </right>
      <top style="thin">
        <color indexed="8"/>
      </top>
      <bottom/>
      <diagonal/>
    </border>
  </borders>
  <cellStyleXfs count="2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34"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0" fontId="1" fillId="0" borderId="0"/>
    <xf numFmtId="0" fontId="32" fillId="0" borderId="0"/>
    <xf numFmtId="0" fontId="1" fillId="0" borderId="0"/>
    <xf numFmtId="43" fontId="32" fillId="0" borderId="0" applyFont="0" applyFill="0" applyBorder="0" applyAlignment="0" applyProtection="0"/>
    <xf numFmtId="4" fontId="40" fillId="0" borderId="0" applyFont="0" applyFill="0" applyBorder="0" applyAlignment="0" applyProtection="0">
      <alignment vertical="top"/>
    </xf>
    <xf numFmtId="42" fontId="1" fillId="0" borderId="0" applyFont="0" applyFill="0" applyBorder="0" applyAlignment="0" applyProtection="0"/>
    <xf numFmtId="44" fontId="32" fillId="0" borderId="0" applyFont="0" applyFill="0" applyBorder="0" applyAlignment="0" applyProtection="0"/>
    <xf numFmtId="9" fontId="1" fillId="0" borderId="0" applyFont="0" applyFill="0" applyBorder="0" applyAlignment="0" applyProtection="0"/>
    <xf numFmtId="0" fontId="41" fillId="0" borderId="0"/>
    <xf numFmtId="4" fontId="40" fillId="0" borderId="0" applyFont="0" applyFill="0" applyBorder="0" applyAlignment="0" applyProtection="0">
      <alignment vertical="top"/>
    </xf>
    <xf numFmtId="43" fontId="46" fillId="0" borderId="0" applyFont="0" applyFill="0" applyBorder="0" applyAlignment="0" applyProtection="0"/>
    <xf numFmtId="43" fontId="1" fillId="0" borderId="0" applyFont="0" applyFill="0" applyBorder="0" applyAlignment="0" applyProtection="0"/>
  </cellStyleXfs>
  <cellXfs count="1130">
    <xf numFmtId="0" fontId="0" fillId="0" borderId="0" xfId="0"/>
    <xf numFmtId="3" fontId="4" fillId="0" borderId="0" xfId="0" applyNumberFormat="1" applyFont="1" applyBorder="1" applyAlignment="1">
      <alignment horizontal="center"/>
    </xf>
    <xf numFmtId="0" fontId="0" fillId="0" borderId="0" xfId="0" applyAlignment="1">
      <alignment horizontal="center"/>
    </xf>
    <xf numFmtId="0" fontId="5" fillId="0" borderId="0" xfId="0" applyFont="1"/>
    <xf numFmtId="0" fontId="5" fillId="0" borderId="0" xfId="0" applyFont="1" applyAlignment="1">
      <alignment horizontal="right"/>
    </xf>
    <xf numFmtId="0" fontId="6" fillId="0" borderId="0" xfId="0" applyFont="1" applyAlignment="1">
      <alignment horizontal="center"/>
    </xf>
    <xf numFmtId="0" fontId="5" fillId="0" borderId="0" xfId="0" applyFont="1" applyAlignment="1">
      <alignment horizontal="center"/>
    </xf>
    <xf numFmtId="0" fontId="5" fillId="0" borderId="0" xfId="0" applyFont="1" applyFill="1"/>
    <xf numFmtId="0" fontId="5" fillId="0" borderId="0" xfId="0" applyFont="1" applyFill="1" applyAlignment="1">
      <alignment horizontal="left"/>
    </xf>
    <xf numFmtId="0" fontId="5" fillId="0" borderId="0" xfId="0" quotePrefix="1" applyFont="1" applyAlignment="1">
      <alignment horizontal="center"/>
    </xf>
    <xf numFmtId="0" fontId="5" fillId="0" borderId="0" xfId="0" quotePrefix="1" applyFont="1" applyFill="1" applyAlignment="1">
      <alignment horizontal="left"/>
    </xf>
    <xf numFmtId="0" fontId="1" fillId="0" borderId="0" xfId="0" applyFont="1"/>
    <xf numFmtId="0" fontId="1" fillId="0" borderId="0" xfId="0" applyFont="1" applyAlignment="1">
      <alignment horizontal="right"/>
    </xf>
    <xf numFmtId="0" fontId="0" fillId="0" borderId="0" xfId="0" applyAlignment="1">
      <alignment horizontal="right"/>
    </xf>
    <xf numFmtId="0" fontId="8" fillId="0" borderId="0" xfId="4" applyFont="1"/>
    <xf numFmtId="0" fontId="8" fillId="0" borderId="1" xfId="4" applyFont="1" applyBorder="1"/>
    <xf numFmtId="0" fontId="8" fillId="0" borderId="2" xfId="4" applyFont="1" applyBorder="1"/>
    <xf numFmtId="43" fontId="7" fillId="0" borderId="3" xfId="1" applyFont="1" applyBorder="1" applyAlignment="1">
      <alignment horizontal="center"/>
    </xf>
    <xf numFmtId="0" fontId="7" fillId="0" borderId="4" xfId="4" applyFont="1" applyBorder="1" applyAlignment="1">
      <alignment horizontal="center"/>
    </xf>
    <xf numFmtId="0" fontId="7" fillId="0" borderId="0" xfId="4" applyFont="1" applyBorder="1" applyAlignment="1">
      <alignment horizontal="center"/>
    </xf>
    <xf numFmtId="43" fontId="7" fillId="0" borderId="5" xfId="1" applyFont="1" applyBorder="1" applyAlignment="1">
      <alignment horizontal="center"/>
    </xf>
    <xf numFmtId="43" fontId="7" fillId="0" borderId="6" xfId="1" applyFont="1" applyBorder="1" applyAlignment="1">
      <alignment horizontal="center"/>
    </xf>
    <xf numFmtId="0" fontId="7" fillId="0" borderId="7" xfId="4" quotePrefix="1" applyFont="1" applyFill="1" applyBorder="1" applyAlignment="1">
      <alignment horizontal="left"/>
    </xf>
    <xf numFmtId="0" fontId="7" fillId="0" borderId="8" xfId="4" quotePrefix="1" applyFont="1" applyFill="1" applyBorder="1" applyAlignment="1">
      <alignment horizontal="left"/>
    </xf>
    <xf numFmtId="43" fontId="8" fillId="0" borderId="9" xfId="1" applyFont="1" applyFill="1" applyBorder="1" applyAlignment="1">
      <alignment horizontal="right"/>
    </xf>
    <xf numFmtId="0" fontId="7" fillId="0" borderId="10" xfId="4" applyFont="1" applyFill="1" applyBorder="1" applyAlignment="1">
      <alignment horizontal="justify" wrapText="1"/>
    </xf>
    <xf numFmtId="0" fontId="7" fillId="0" borderId="11" xfId="4" quotePrefix="1" applyFont="1" applyFill="1" applyBorder="1" applyAlignment="1">
      <alignment horizontal="left"/>
    </xf>
    <xf numFmtId="43" fontId="8" fillId="0" borderId="6" xfId="1" applyFont="1" applyFill="1" applyBorder="1" applyAlignment="1">
      <alignment horizontal="right"/>
    </xf>
    <xf numFmtId="0" fontId="8" fillId="0" borderId="10" xfId="4" applyFont="1" applyFill="1" applyBorder="1" applyAlignment="1">
      <alignment horizontal="justify" wrapText="1"/>
    </xf>
    <xf numFmtId="7" fontId="8" fillId="0" borderId="9" xfId="1" applyNumberFormat="1" applyFont="1" applyFill="1" applyBorder="1" applyAlignment="1">
      <alignment horizontal="right"/>
    </xf>
    <xf numFmtId="0" fontId="7" fillId="0" borderId="7" xfId="4" applyFont="1" applyFill="1" applyBorder="1" applyAlignment="1">
      <alignment horizontal="justify" wrapText="1"/>
    </xf>
    <xf numFmtId="0" fontId="8" fillId="0" borderId="10" xfId="4" quotePrefix="1" applyFont="1" applyFill="1" applyBorder="1" applyAlignment="1">
      <alignment horizontal="left" wrapText="1"/>
    </xf>
    <xf numFmtId="0" fontId="8" fillId="0" borderId="11" xfId="4" applyFont="1" applyFill="1" applyBorder="1" applyAlignment="1">
      <alignment horizontal="justify" wrapText="1"/>
    </xf>
    <xf numFmtId="7" fontId="8" fillId="0" borderId="6" xfId="1" applyNumberFormat="1" applyFont="1" applyFill="1" applyBorder="1" applyAlignment="1">
      <alignment horizontal="right"/>
    </xf>
    <xf numFmtId="0" fontId="7" fillId="0" borderId="7" xfId="4" quotePrefix="1" applyFont="1" applyFill="1" applyBorder="1" applyAlignment="1">
      <alignment horizontal="left" wrapText="1"/>
    </xf>
    <xf numFmtId="0" fontId="8" fillId="0" borderId="8" xfId="4" quotePrefix="1" applyFont="1" applyFill="1" applyBorder="1" applyAlignment="1">
      <alignment horizontal="justify" wrapText="1"/>
    </xf>
    <xf numFmtId="0" fontId="8" fillId="0" borderId="11" xfId="4" quotePrefix="1" applyFont="1" applyFill="1" applyBorder="1" applyAlignment="1">
      <alignment horizontal="justify" wrapText="1"/>
    </xf>
    <xf numFmtId="0" fontId="7" fillId="0" borderId="8" xfId="4" quotePrefix="1" applyFont="1" applyFill="1" applyBorder="1" applyAlignment="1">
      <alignment horizontal="left" wrapText="1"/>
    </xf>
    <xf numFmtId="0" fontId="8" fillId="0" borderId="7" xfId="4" quotePrefix="1" applyFont="1" applyFill="1" applyBorder="1" applyAlignment="1">
      <alignment horizontal="left" wrapText="1"/>
    </xf>
    <xf numFmtId="0" fontId="8" fillId="0" borderId="8" xfId="4" applyFont="1" applyFill="1" applyBorder="1" applyAlignment="1">
      <alignment horizontal="justify" wrapText="1"/>
    </xf>
    <xf numFmtId="0" fontId="8" fillId="0" borderId="7" xfId="4" quotePrefix="1" applyFont="1" applyFill="1" applyBorder="1" applyAlignment="1">
      <alignment horizontal="left"/>
    </xf>
    <xf numFmtId="7" fontId="8" fillId="0" borderId="9" xfId="1" applyNumberFormat="1" applyFont="1" applyFill="1" applyBorder="1" applyAlignment="1">
      <alignment horizontal="right" wrapText="1"/>
    </xf>
    <xf numFmtId="0" fontId="8" fillId="0" borderId="0" xfId="4" applyFont="1" applyAlignment="1">
      <alignment wrapText="1"/>
    </xf>
    <xf numFmtId="0" fontId="8" fillId="0" borderId="8" xfId="4" applyFont="1" applyFill="1" applyBorder="1"/>
    <xf numFmtId="7" fontId="8" fillId="0" borderId="3" xfId="1" applyNumberFormat="1" applyFont="1" applyFill="1" applyBorder="1" applyAlignment="1">
      <alignment horizontal="right"/>
    </xf>
    <xf numFmtId="0" fontId="7" fillId="0" borderId="7" xfId="4" applyFont="1" applyFill="1" applyBorder="1" applyAlignment="1">
      <alignment horizontal="left" wrapText="1"/>
    </xf>
    <xf numFmtId="0" fontId="8" fillId="0" borderId="11" xfId="4" quotePrefix="1" applyFont="1" applyFill="1" applyBorder="1" applyAlignment="1">
      <alignment horizontal="left" wrapText="1"/>
    </xf>
    <xf numFmtId="0" fontId="7" fillId="0" borderId="7" xfId="4" applyFont="1" applyFill="1" applyBorder="1" applyAlignment="1">
      <alignment wrapText="1"/>
    </xf>
    <xf numFmtId="0" fontId="8" fillId="0" borderId="8" xfId="4" applyFont="1" applyFill="1" applyBorder="1" applyAlignment="1">
      <alignment wrapText="1"/>
    </xf>
    <xf numFmtId="0" fontId="8" fillId="0" borderId="0" xfId="4" applyFont="1" applyFill="1" applyBorder="1" applyAlignment="1">
      <alignment wrapText="1"/>
    </xf>
    <xf numFmtId="7" fontId="8" fillId="0" borderId="0" xfId="1" applyNumberFormat="1" applyFont="1" applyFill="1" applyBorder="1" applyAlignment="1">
      <alignment horizontal="right"/>
    </xf>
    <xf numFmtId="0" fontId="11" fillId="0" borderId="8" xfId="4" quotePrefix="1" applyFont="1" applyFill="1" applyBorder="1" applyAlignment="1">
      <alignment horizontal="left"/>
    </xf>
    <xf numFmtId="0" fontId="8" fillId="0" borderId="7" xfId="4" applyFont="1" applyFill="1" applyBorder="1" applyAlignment="1">
      <alignment horizontal="left" wrapText="1"/>
    </xf>
    <xf numFmtId="0" fontId="8" fillId="0" borderId="7" xfId="4" quotePrefix="1" applyNumberFormat="1" applyFont="1" applyFill="1" applyBorder="1" applyAlignment="1">
      <alignment horizontal="left" wrapText="1"/>
    </xf>
    <xf numFmtId="0" fontId="12" fillId="0" borderId="8" xfId="4" applyFont="1" applyFill="1" applyBorder="1"/>
    <xf numFmtId="0" fontId="8" fillId="0" borderId="7" xfId="4" quotePrefix="1" applyFont="1" applyFill="1" applyBorder="1" applyAlignment="1">
      <alignment horizontal="left" vertical="top" wrapText="1"/>
    </xf>
    <xf numFmtId="44" fontId="8" fillId="0" borderId="9" xfId="1" applyNumberFormat="1" applyFont="1" applyFill="1" applyBorder="1" applyAlignment="1">
      <alignment horizontal="right"/>
    </xf>
    <xf numFmtId="44" fontId="8" fillId="0" borderId="9" xfId="1" applyNumberFormat="1" applyFont="1" applyFill="1" applyBorder="1" applyAlignment="1">
      <alignment horizontal="center"/>
    </xf>
    <xf numFmtId="0" fontId="13" fillId="0" borderId="7" xfId="4" quotePrefix="1" applyFont="1" applyFill="1" applyBorder="1" applyAlignment="1">
      <alignment horizontal="left" wrapText="1"/>
    </xf>
    <xf numFmtId="0" fontId="13" fillId="0" borderId="8" xfId="4" applyFont="1" applyFill="1" applyBorder="1" applyAlignment="1">
      <alignment horizontal="justify" wrapText="1"/>
    </xf>
    <xf numFmtId="44" fontId="8" fillId="0" borderId="9" xfId="1" applyNumberFormat="1" applyFont="1" applyFill="1" applyBorder="1"/>
    <xf numFmtId="44" fontId="8" fillId="0" borderId="0" xfId="1" applyNumberFormat="1" applyFont="1"/>
    <xf numFmtId="7" fontId="8" fillId="0" borderId="0" xfId="1" applyNumberFormat="1" applyFont="1"/>
    <xf numFmtId="43" fontId="8" fillId="0" borderId="0" xfId="1" applyFont="1"/>
    <xf numFmtId="3" fontId="14" fillId="0" borderId="0" xfId="0" applyNumberFormat="1" applyFont="1" applyBorder="1" applyAlignment="1">
      <alignment horizontal="left"/>
    </xf>
    <xf numFmtId="10" fontId="14" fillId="0" borderId="0" xfId="0" applyNumberFormat="1" applyFont="1" applyFill="1" applyBorder="1" applyAlignment="1">
      <alignment horizontal="center"/>
    </xf>
    <xf numFmtId="0" fontId="15" fillId="0" borderId="0" xfId="0" applyFont="1" applyFill="1" applyBorder="1"/>
    <xf numFmtId="164" fontId="1" fillId="0" borderId="0" xfId="1" applyNumberFormat="1" applyFont="1" applyBorder="1"/>
    <xf numFmtId="164" fontId="1" fillId="0" borderId="0" xfId="1" applyNumberFormat="1" applyFont="1"/>
    <xf numFmtId="3" fontId="0" fillId="0" borderId="0" xfId="0" quotePrefix="1" applyNumberFormat="1" applyBorder="1" applyAlignment="1">
      <alignment horizontal="left"/>
    </xf>
    <xf numFmtId="164" fontId="1" fillId="0" borderId="0" xfId="1" applyNumberFormat="1" applyFont="1" applyFill="1" applyBorder="1"/>
    <xf numFmtId="49" fontId="17" fillId="0" borderId="0" xfId="0" applyNumberFormat="1" applyFont="1" applyBorder="1" applyAlignment="1">
      <alignment horizontal="left"/>
    </xf>
    <xf numFmtId="49" fontId="1" fillId="0" borderId="0" xfId="0" applyNumberFormat="1" applyFont="1"/>
    <xf numFmtId="49" fontId="0" fillId="0" borderId="0" xfId="0" applyNumberFormat="1" applyFill="1" applyBorder="1" applyAlignment="1">
      <alignment horizontal="center"/>
    </xf>
    <xf numFmtId="49" fontId="15" fillId="0" borderId="0" xfId="0" applyNumberFormat="1" applyFont="1" applyFill="1" applyBorder="1"/>
    <xf numFmtId="164" fontId="0" fillId="0" borderId="0" xfId="1" applyNumberFormat="1" applyFont="1" applyBorder="1"/>
    <xf numFmtId="3" fontId="1" fillId="0" borderId="0" xfId="0" applyNumberFormat="1" applyFont="1"/>
    <xf numFmtId="3" fontId="1" fillId="0" borderId="0" xfId="0" applyNumberFormat="1" applyFont="1" applyFill="1" applyBorder="1"/>
    <xf numFmtId="3" fontId="18" fillId="0" borderId="0" xfId="5" applyNumberFormat="1" applyFont="1"/>
    <xf numFmtId="164" fontId="19" fillId="0" borderId="0" xfId="1" applyNumberFormat="1" applyFont="1" applyFill="1" applyBorder="1" applyAlignment="1">
      <alignment horizontal="right"/>
    </xf>
    <xf numFmtId="3" fontId="14" fillId="0" borderId="12" xfId="0" quotePrefix="1" applyNumberFormat="1" applyFont="1" applyBorder="1" applyAlignment="1">
      <alignment horizontal="left" wrapText="1"/>
    </xf>
    <xf numFmtId="0" fontId="14" fillId="3" borderId="9" xfId="0" quotePrefix="1" applyNumberFormat="1" applyFont="1" applyFill="1" applyBorder="1" applyAlignment="1">
      <alignment horizontal="center"/>
    </xf>
    <xf numFmtId="41" fontId="19" fillId="0" borderId="0" xfId="0" applyNumberFormat="1" applyFont="1" applyFill="1" applyBorder="1" applyAlignment="1">
      <alignment horizontal="center" wrapText="1"/>
    </xf>
    <xf numFmtId="3" fontId="1" fillId="0" borderId="3" xfId="0" applyNumberFormat="1" applyFont="1" applyBorder="1" applyAlignment="1">
      <alignment horizontal="left"/>
    </xf>
    <xf numFmtId="165" fontId="1" fillId="0" borderId="3" xfId="2" applyNumberFormat="1" applyFont="1" applyFill="1" applyBorder="1"/>
    <xf numFmtId="165" fontId="1" fillId="0" borderId="0" xfId="2" applyNumberFormat="1" applyFont="1" applyFill="1" applyBorder="1"/>
    <xf numFmtId="3" fontId="1" fillId="0" borderId="5" xfId="0" applyNumberFormat="1" applyFont="1" applyBorder="1" applyAlignment="1">
      <alignment horizontal="left"/>
    </xf>
    <xf numFmtId="3" fontId="1" fillId="0" borderId="5" xfId="1" applyNumberFormat="1" applyFont="1" applyBorder="1"/>
    <xf numFmtId="3" fontId="1" fillId="0" borderId="0" xfId="1" applyNumberFormat="1" applyFont="1" applyFill="1" applyBorder="1"/>
    <xf numFmtId="3" fontId="14" fillId="0" borderId="5" xfId="0" quotePrefix="1" applyNumberFormat="1" applyFont="1" applyBorder="1" applyAlignment="1">
      <alignment horizontal="left"/>
    </xf>
    <xf numFmtId="164" fontId="14" fillId="0" borderId="5" xfId="1" applyNumberFormat="1" applyFont="1" applyBorder="1"/>
    <xf numFmtId="164" fontId="14" fillId="0" borderId="0" xfId="1" applyNumberFormat="1" applyFont="1" applyFill="1" applyBorder="1"/>
    <xf numFmtId="3" fontId="1" fillId="0" borderId="5" xfId="0" applyNumberFormat="1" applyFont="1" applyBorder="1"/>
    <xf numFmtId="3" fontId="1" fillId="0" borderId="7" xfId="0" quotePrefix="1" applyNumberFormat="1" applyFont="1" applyBorder="1" applyAlignment="1">
      <alignment horizontal="left"/>
    </xf>
    <xf numFmtId="10" fontId="1" fillId="3" borderId="9" xfId="3" applyNumberFormat="1" applyFont="1" applyFill="1" applyBorder="1"/>
    <xf numFmtId="0" fontId="1" fillId="0" borderId="0" xfId="0" applyFont="1" applyBorder="1"/>
    <xf numFmtId="10" fontId="1" fillId="0" borderId="4" xfId="3" applyNumberFormat="1" applyFont="1" applyFill="1" applyBorder="1"/>
    <xf numFmtId="10" fontId="1" fillId="0" borderId="0" xfId="3" applyNumberFormat="1" applyFont="1" applyFill="1" applyBorder="1"/>
    <xf numFmtId="3" fontId="1" fillId="0" borderId="5" xfId="0" quotePrefix="1" applyNumberFormat="1" applyFont="1" applyBorder="1"/>
    <xf numFmtId="3" fontId="14" fillId="0" borderId="5" xfId="2" quotePrefix="1" applyNumberFormat="1" applyFont="1" applyBorder="1" applyAlignment="1">
      <alignment horizontal="left"/>
    </xf>
    <xf numFmtId="165" fontId="14" fillId="0" borderId="5" xfId="2" applyNumberFormat="1" applyFont="1" applyBorder="1"/>
    <xf numFmtId="164" fontId="1" fillId="0" borderId="5" xfId="1" applyNumberFormat="1" applyFont="1" applyBorder="1"/>
    <xf numFmtId="3" fontId="17" fillId="0" borderId="3" xfId="0" quotePrefix="1" applyNumberFormat="1" applyFont="1" applyBorder="1" applyAlignment="1">
      <alignment horizontal="left"/>
    </xf>
    <xf numFmtId="164" fontId="1" fillId="0" borderId="3" xfId="1" applyNumberFormat="1" applyFont="1" applyBorder="1"/>
    <xf numFmtId="164" fontId="1" fillId="0" borderId="0" xfId="0" applyNumberFormat="1" applyFont="1"/>
    <xf numFmtId="44" fontId="1" fillId="0" borderId="0" xfId="0" applyNumberFormat="1" applyFont="1"/>
    <xf numFmtId="3" fontId="17" fillId="0" borderId="5" xfId="0" applyNumberFormat="1" applyFont="1" applyBorder="1"/>
    <xf numFmtId="3" fontId="0" fillId="0" borderId="5" xfId="0" applyNumberFormat="1" applyBorder="1" applyAlignment="1">
      <alignment horizontal="left"/>
    </xf>
    <xf numFmtId="3" fontId="21" fillId="0" borderId="5" xfId="0" applyNumberFormat="1" applyFont="1" applyFill="1" applyBorder="1"/>
    <xf numFmtId="164" fontId="21" fillId="0" borderId="5" xfId="1" applyNumberFormat="1" applyFont="1" applyFill="1" applyBorder="1"/>
    <xf numFmtId="164" fontId="21" fillId="0" borderId="0" xfId="1" applyNumberFormat="1" applyFont="1" applyFill="1" applyBorder="1"/>
    <xf numFmtId="164" fontId="1" fillId="0" borderId="5" xfId="1" applyNumberFormat="1" applyFont="1" applyFill="1" applyBorder="1"/>
    <xf numFmtId="3" fontId="1" fillId="0" borderId="3" xfId="0" applyNumberFormat="1" applyFont="1" applyBorder="1"/>
    <xf numFmtId="164" fontId="1" fillId="0" borderId="3" xfId="1" applyNumberFormat="1" applyFont="1" applyFill="1" applyBorder="1"/>
    <xf numFmtId="3" fontId="14" fillId="0" borderId="6" xfId="2" applyNumberFormat="1" applyFont="1" applyBorder="1"/>
    <xf numFmtId="165" fontId="14" fillId="0" borderId="6" xfId="2" applyNumberFormat="1" applyFont="1" applyBorder="1"/>
    <xf numFmtId="3" fontId="0" fillId="0" borderId="5" xfId="0" applyNumberFormat="1" applyBorder="1"/>
    <xf numFmtId="3" fontId="1" fillId="0" borderId="5" xfId="0" quotePrefix="1" applyNumberFormat="1" applyFont="1" applyBorder="1" applyAlignment="1">
      <alignment horizontal="left"/>
    </xf>
    <xf numFmtId="3" fontId="14" fillId="0" borderId="3" xfId="2" applyNumberFormat="1" applyFont="1" applyBorder="1"/>
    <xf numFmtId="165" fontId="14" fillId="0" borderId="3" xfId="2" applyNumberFormat="1" applyFont="1" applyBorder="1"/>
    <xf numFmtId="10" fontId="1" fillId="0" borderId="5" xfId="3" applyNumberFormat="1" applyFont="1" applyBorder="1"/>
    <xf numFmtId="3" fontId="0" fillId="0" borderId="6" xfId="0" applyNumberFormat="1" applyBorder="1" applyAlignment="1">
      <alignment horizontal="left"/>
    </xf>
    <xf numFmtId="10" fontId="1" fillId="0" borderId="6" xfId="3" applyNumberFormat="1" applyFont="1" applyFill="1" applyBorder="1" applyAlignment="1">
      <alignment horizontal="center"/>
    </xf>
    <xf numFmtId="10" fontId="14" fillId="0" borderId="0" xfId="3" applyNumberFormat="1" applyFont="1" applyFill="1" applyBorder="1"/>
    <xf numFmtId="3" fontId="1" fillId="0" borderId="3" xfId="0" applyNumberFormat="1" applyFont="1" applyFill="1" applyBorder="1"/>
    <xf numFmtId="43" fontId="14" fillId="0" borderId="3" xfId="1" applyFont="1" applyFill="1" applyBorder="1"/>
    <xf numFmtId="43" fontId="14" fillId="0" borderId="0" xfId="1" applyFont="1" applyFill="1" applyBorder="1"/>
    <xf numFmtId="3" fontId="1" fillId="0" borderId="5" xfId="0" quotePrefix="1" applyNumberFormat="1" applyFont="1" applyFill="1" applyBorder="1" applyAlignment="1">
      <alignment horizontal="left"/>
    </xf>
    <xf numFmtId="10" fontId="14" fillId="0" borderId="5" xfId="3" applyNumberFormat="1" applyFont="1" applyFill="1" applyBorder="1"/>
    <xf numFmtId="0" fontId="0" fillId="0" borderId="5" xfId="0" applyBorder="1"/>
    <xf numFmtId="165" fontId="1" fillId="0" borderId="5" xfId="2" applyNumberFormat="1" applyFont="1" applyBorder="1"/>
    <xf numFmtId="44" fontId="1" fillId="0" borderId="0" xfId="2" applyFont="1" applyFill="1" applyBorder="1"/>
    <xf numFmtId="0" fontId="0" fillId="0" borderId="5" xfId="0" quotePrefix="1" applyBorder="1" applyAlignment="1">
      <alignment horizontal="left"/>
    </xf>
    <xf numFmtId="3" fontId="0" fillId="0" borderId="5" xfId="0" applyNumberFormat="1" applyFont="1" applyBorder="1"/>
    <xf numFmtId="10" fontId="14" fillId="0" borderId="5" xfId="3" applyNumberFormat="1" applyFont="1" applyBorder="1" applyAlignment="1">
      <alignment horizontal="center"/>
    </xf>
    <xf numFmtId="0" fontId="1" fillId="0" borderId="5" xfId="0" applyFont="1" applyBorder="1"/>
    <xf numFmtId="0" fontId="1" fillId="0" borderId="0" xfId="0" applyFont="1" applyFill="1" applyBorder="1"/>
    <xf numFmtId="0" fontId="14" fillId="0" borderId="5" xfId="0" applyFont="1" applyBorder="1"/>
    <xf numFmtId="0" fontId="14" fillId="0" borderId="6" xfId="0" applyFont="1" applyBorder="1"/>
    <xf numFmtId="164" fontId="0" fillId="0" borderId="6" xfId="0" applyNumberFormat="1" applyFont="1" applyBorder="1"/>
    <xf numFmtId="164" fontId="22" fillId="0" borderId="0" xfId="0" applyNumberFormat="1" applyFont="1" applyFill="1" applyBorder="1"/>
    <xf numFmtId="0" fontId="1" fillId="0" borderId="3" xfId="0" applyFont="1" applyBorder="1"/>
    <xf numFmtId="165" fontId="1" fillId="0" borderId="6" xfId="2" applyNumberFormat="1" applyFont="1" applyBorder="1"/>
    <xf numFmtId="0" fontId="1" fillId="0" borderId="0" xfId="0" applyFont="1" applyFill="1"/>
    <xf numFmtId="0" fontId="1" fillId="0" borderId="4" xfId="0" applyFont="1" applyFill="1" applyBorder="1"/>
    <xf numFmtId="10" fontId="21" fillId="0" borderId="0" xfId="0" applyNumberFormat="1" applyFont="1" applyFill="1" applyBorder="1" applyAlignment="1">
      <alignment horizontal="center"/>
    </xf>
    <xf numFmtId="10" fontId="10" fillId="0" borderId="0" xfId="0" applyNumberFormat="1" applyFont="1" applyFill="1" applyBorder="1"/>
    <xf numFmtId="9" fontId="1" fillId="0" borderId="0" xfId="3" applyFont="1" applyFill="1" applyBorder="1"/>
    <xf numFmtId="0" fontId="0" fillId="0" borderId="0" xfId="0" applyFont="1" applyFill="1" applyBorder="1"/>
    <xf numFmtId="164" fontId="1" fillId="0" borderId="0" xfId="0" applyNumberFormat="1" applyFont="1" applyFill="1" applyBorder="1"/>
    <xf numFmtId="164" fontId="1" fillId="0" borderId="0" xfId="1" applyNumberFormat="1" applyFont="1" applyFill="1"/>
    <xf numFmtId="0" fontId="0" fillId="0" borderId="0" xfId="0" applyFont="1" applyFill="1"/>
    <xf numFmtId="0" fontId="1" fillId="0" borderId="0" xfId="6" quotePrefix="1" applyFont="1" applyFill="1" applyAlignment="1">
      <alignment horizontal="left" vertical="center"/>
    </xf>
    <xf numFmtId="10" fontId="1" fillId="0" borderId="0" xfId="0" applyNumberFormat="1" applyFont="1" applyBorder="1"/>
    <xf numFmtId="10" fontId="1" fillId="0" borderId="0" xfId="0" applyNumberFormat="1" applyFont="1" applyFill="1" applyBorder="1"/>
    <xf numFmtId="164" fontId="1" fillId="0" borderId="0" xfId="0" applyNumberFormat="1" applyFont="1" applyFill="1"/>
    <xf numFmtId="9" fontId="1" fillId="0" borderId="0" xfId="1" applyNumberFormat="1" applyFont="1" applyFill="1" applyBorder="1"/>
    <xf numFmtId="9" fontId="1" fillId="0" borderId="0" xfId="0" applyNumberFormat="1" applyFont="1" applyFill="1" applyBorder="1"/>
    <xf numFmtId="166" fontId="1" fillId="0" borderId="0" xfId="3" applyNumberFormat="1" applyFont="1"/>
    <xf numFmtId="43" fontId="1" fillId="0" borderId="0" xfId="1" applyFont="1"/>
    <xf numFmtId="3" fontId="17" fillId="0" borderId="0" xfId="0" applyNumberFormat="1" applyFont="1" applyBorder="1" applyAlignment="1">
      <alignment horizontal="left"/>
    </xf>
    <xf numFmtId="10" fontId="1" fillId="0" borderId="0" xfId="3" applyNumberFormat="1" applyFont="1"/>
    <xf numFmtId="166" fontId="19" fillId="0" borderId="0" xfId="3" applyNumberFormat="1" applyFont="1" applyFill="1" applyBorder="1" applyAlignment="1">
      <alignment horizontal="right"/>
    </xf>
    <xf numFmtId="43" fontId="1" fillId="0" borderId="0" xfId="1" applyFont="1" applyFill="1" applyBorder="1"/>
    <xf numFmtId="0" fontId="1" fillId="0" borderId="4" xfId="0" applyFont="1" applyBorder="1"/>
    <xf numFmtId="0" fontId="0" fillId="0" borderId="0" xfId="0" applyBorder="1"/>
    <xf numFmtId="44" fontId="1" fillId="0" borderId="0" xfId="2" applyFont="1" applyBorder="1"/>
    <xf numFmtId="3" fontId="23" fillId="0" borderId="5" xfId="0" applyNumberFormat="1" applyFont="1" applyBorder="1"/>
    <xf numFmtId="164" fontId="0" fillId="0" borderId="0" xfId="1" applyNumberFormat="1" applyFont="1"/>
    <xf numFmtId="164" fontId="21" fillId="0" borderId="4" xfId="1" applyNumberFormat="1" applyFont="1" applyFill="1" applyBorder="1"/>
    <xf numFmtId="3" fontId="0" fillId="0" borderId="5" xfId="0" quotePrefix="1" applyNumberFormat="1" applyFont="1" applyBorder="1" applyAlignment="1">
      <alignment horizontal="left"/>
    </xf>
    <xf numFmtId="3" fontId="0" fillId="0" borderId="5" xfId="0" applyNumberFormat="1" applyFill="1" applyBorder="1"/>
    <xf numFmtId="3" fontId="1" fillId="0" borderId="5" xfId="0" applyNumberFormat="1" applyFont="1" applyFill="1" applyBorder="1"/>
    <xf numFmtId="43" fontId="14" fillId="0" borderId="3" xfId="1" applyNumberFormat="1" applyFont="1" applyBorder="1"/>
    <xf numFmtId="164" fontId="14" fillId="0" borderId="3" xfId="1" applyNumberFormat="1" applyFont="1" applyBorder="1"/>
    <xf numFmtId="164" fontId="1" fillId="0" borderId="4" xfId="1" applyNumberFormat="1" applyFont="1" applyFill="1" applyBorder="1"/>
    <xf numFmtId="0" fontId="1" fillId="0" borderId="0" xfId="0" applyFont="1" applyFill="1" applyBorder="1" applyAlignment="1">
      <alignment horizontal="center"/>
    </xf>
    <xf numFmtId="3" fontId="14" fillId="0" borderId="6" xfId="0" quotePrefix="1" applyNumberFormat="1" applyFont="1" applyBorder="1" applyAlignment="1">
      <alignment horizontal="left"/>
    </xf>
    <xf numFmtId="10" fontId="14" fillId="0" borderId="6" xfId="3" applyNumberFormat="1" applyFont="1" applyFill="1" applyBorder="1"/>
    <xf numFmtId="164" fontId="1" fillId="0" borderId="0" xfId="1" applyNumberFormat="1" applyFont="1" applyBorder="1" applyAlignment="1">
      <alignment horizontal="right"/>
    </xf>
    <xf numFmtId="44" fontId="1" fillId="0" borderId="5" xfId="2" applyFont="1" applyBorder="1"/>
    <xf numFmtId="43" fontId="1" fillId="0" borderId="0" xfId="1" applyFont="1" applyBorder="1"/>
    <xf numFmtId="43" fontId="1" fillId="0" borderId="5" xfId="2" applyNumberFormat="1" applyFont="1" applyBorder="1"/>
    <xf numFmtId="3" fontId="0" fillId="0" borderId="5" xfId="0" quotePrefix="1" applyNumberFormat="1" applyBorder="1" applyAlignment="1">
      <alignment horizontal="left"/>
    </xf>
    <xf numFmtId="44" fontId="14" fillId="0" borderId="5" xfId="2" applyFont="1" applyBorder="1"/>
    <xf numFmtId="44" fontId="24" fillId="0" borderId="5" xfId="2" applyFont="1" applyBorder="1"/>
    <xf numFmtId="44" fontId="1" fillId="0" borderId="5" xfId="2" applyNumberFormat="1" applyFont="1" applyFill="1" applyBorder="1"/>
    <xf numFmtId="43" fontId="1" fillId="0" borderId="5" xfId="1" applyFont="1" applyFill="1" applyBorder="1"/>
    <xf numFmtId="44" fontId="1" fillId="0" borderId="3" xfId="2" applyNumberFormat="1" applyFont="1" applyBorder="1"/>
    <xf numFmtId="3" fontId="0" fillId="0" borderId="6" xfId="0" applyNumberFormat="1" applyBorder="1"/>
    <xf numFmtId="44" fontId="1" fillId="0" borderId="6" xfId="2" applyNumberFormat="1" applyFont="1" applyBorder="1"/>
    <xf numFmtId="44" fontId="1" fillId="0" borderId="5" xfId="0" applyNumberFormat="1" applyFont="1" applyBorder="1"/>
    <xf numFmtId="10" fontId="0" fillId="0" borderId="0" xfId="0" applyNumberFormat="1" applyFont="1" applyFill="1" applyBorder="1"/>
    <xf numFmtId="43" fontId="0" fillId="0" borderId="0" xfId="0" applyNumberFormat="1" applyFont="1"/>
    <xf numFmtId="164" fontId="21" fillId="0" borderId="0" xfId="1" applyNumberFormat="1" applyFont="1" applyFill="1"/>
    <xf numFmtId="0" fontId="0" fillId="0" borderId="0" xfId="0" applyAlignment="1">
      <alignment horizontal="left"/>
    </xf>
    <xf numFmtId="0" fontId="14" fillId="0" borderId="16" xfId="0" applyFont="1" applyFill="1" applyBorder="1"/>
    <xf numFmtId="164" fontId="21" fillId="0" borderId="17" xfId="1" applyNumberFormat="1" applyFont="1" applyFill="1" applyBorder="1"/>
    <xf numFmtId="164" fontId="0" fillId="0" borderId="17" xfId="1" applyNumberFormat="1" applyFont="1" applyBorder="1"/>
    <xf numFmtId="0" fontId="14" fillId="0" borderId="18" xfId="0" applyFont="1" applyBorder="1" applyAlignment="1">
      <alignment horizontal="center"/>
    </xf>
    <xf numFmtId="0" fontId="14" fillId="0" borderId="19" xfId="0" applyFont="1" applyBorder="1"/>
    <xf numFmtId="0" fontId="0" fillId="0" borderId="20" xfId="0" applyBorder="1" applyAlignment="1">
      <alignment horizontal="left"/>
    </xf>
    <xf numFmtId="0" fontId="0" fillId="0" borderId="0" xfId="0" applyBorder="1" applyAlignment="1">
      <alignment horizontal="left"/>
    </xf>
    <xf numFmtId="0" fontId="1" fillId="0" borderId="19" xfId="0" applyFont="1" applyBorder="1"/>
    <xf numFmtId="0" fontId="27" fillId="0" borderId="20" xfId="0" applyFont="1" applyBorder="1" applyAlignment="1">
      <alignment horizontal="left"/>
    </xf>
    <xf numFmtId="0" fontId="0" fillId="0" borderId="19" xfId="0" applyBorder="1"/>
    <xf numFmtId="164" fontId="1" fillId="0" borderId="2" xfId="1" applyNumberFormat="1" applyFont="1" applyFill="1" applyBorder="1"/>
    <xf numFmtId="0" fontId="1" fillId="0" borderId="20" xfId="0" applyFont="1" applyBorder="1" applyAlignment="1">
      <alignment horizontal="left"/>
    </xf>
    <xf numFmtId="0" fontId="1" fillId="0" borderId="21" xfId="0" applyFont="1" applyBorder="1"/>
    <xf numFmtId="165" fontId="14" fillId="0" borderId="22" xfId="2" applyNumberFormat="1" applyFont="1" applyFill="1" applyBorder="1"/>
    <xf numFmtId="164" fontId="0" fillId="0" borderId="22" xfId="1" applyNumberFormat="1" applyFont="1" applyBorder="1"/>
    <xf numFmtId="0" fontId="1" fillId="0" borderId="23" xfId="0" applyFont="1" applyBorder="1" applyAlignment="1">
      <alignment horizontal="left"/>
    </xf>
    <xf numFmtId="0" fontId="28" fillId="0" borderId="16" xfId="0" applyFont="1" applyFill="1" applyBorder="1"/>
    <xf numFmtId="0" fontId="0" fillId="0" borderId="19" xfId="0" applyFill="1" applyBorder="1"/>
    <xf numFmtId="0" fontId="1" fillId="0" borderId="19" xfId="0" applyFont="1" applyFill="1" applyBorder="1"/>
    <xf numFmtId="0" fontId="0" fillId="0" borderId="19" xfId="0" applyFont="1" applyFill="1" applyBorder="1"/>
    <xf numFmtId="10" fontId="1" fillId="0" borderId="0" xfId="1" applyNumberFormat="1" applyFont="1" applyFill="1" applyBorder="1"/>
    <xf numFmtId="43" fontId="0" fillId="0" borderId="20" xfId="0" applyNumberFormat="1" applyBorder="1" applyAlignment="1">
      <alignment horizontal="left"/>
    </xf>
    <xf numFmtId="0" fontId="0" fillId="0" borderId="21" xfId="0" applyBorder="1"/>
    <xf numFmtId="164" fontId="1" fillId="0" borderId="24" xfId="1" applyNumberFormat="1" applyFont="1" applyFill="1" applyBorder="1"/>
    <xf numFmtId="0" fontId="0" fillId="0" borderId="23" xfId="0" applyBorder="1" applyAlignment="1">
      <alignment horizontal="left"/>
    </xf>
    <xf numFmtId="0" fontId="28" fillId="0" borderId="16" xfId="0" applyFont="1" applyFill="1" applyBorder="1" applyAlignment="1">
      <alignment vertical="top"/>
    </xf>
    <xf numFmtId="164" fontId="1" fillId="0" borderId="17" xfId="1" applyNumberFormat="1" applyFont="1" applyFill="1" applyBorder="1"/>
    <xf numFmtId="164" fontId="0" fillId="0" borderId="17" xfId="1" applyNumberFormat="1" applyFont="1" applyBorder="1" applyAlignment="1">
      <alignment vertical="top"/>
    </xf>
    <xf numFmtId="0" fontId="28" fillId="0" borderId="19" xfId="0" applyFont="1" applyFill="1" applyBorder="1" applyAlignment="1">
      <alignment vertical="top"/>
    </xf>
    <xf numFmtId="164" fontId="0" fillId="0" borderId="0" xfId="1" applyNumberFormat="1" applyFont="1" applyBorder="1" applyAlignment="1">
      <alignment vertical="top"/>
    </xf>
    <xf numFmtId="165" fontId="14" fillId="0" borderId="0" xfId="2" applyNumberFormat="1" applyFont="1" applyFill="1" applyBorder="1"/>
    <xf numFmtId="164" fontId="21" fillId="0" borderId="22" xfId="1" applyNumberFormat="1" applyFont="1" applyFill="1" applyBorder="1"/>
    <xf numFmtId="0" fontId="14" fillId="0" borderId="16" xfId="0" applyFont="1" applyBorder="1"/>
    <xf numFmtId="0" fontId="0" fillId="0" borderId="18" xfId="0" applyBorder="1" applyAlignment="1">
      <alignment horizontal="left"/>
    </xf>
    <xf numFmtId="165" fontId="21" fillId="0" borderId="0" xfId="2" applyNumberFormat="1" applyFont="1" applyFill="1" applyBorder="1"/>
    <xf numFmtId="0" fontId="0" fillId="0" borderId="19" xfId="0" quotePrefix="1" applyFill="1" applyBorder="1" applyAlignment="1">
      <alignment horizontal="left"/>
    </xf>
    <xf numFmtId="0" fontId="27" fillId="0" borderId="20" xfId="0" quotePrefix="1" applyFont="1" applyBorder="1" applyAlignment="1">
      <alignment horizontal="left"/>
    </xf>
    <xf numFmtId="164" fontId="21" fillId="0" borderId="2" xfId="1" applyNumberFormat="1" applyFont="1" applyFill="1" applyBorder="1"/>
    <xf numFmtId="0" fontId="0" fillId="0" borderId="21" xfId="0" applyFill="1" applyBorder="1"/>
    <xf numFmtId="0" fontId="28" fillId="0" borderId="16" xfId="0" quotePrefix="1" applyFont="1" applyFill="1" applyBorder="1" applyAlignment="1">
      <alignment horizontal="left"/>
    </xf>
    <xf numFmtId="0" fontId="0" fillId="0" borderId="19" xfId="0" quotePrefix="1" applyBorder="1" applyAlignment="1">
      <alignment horizontal="left"/>
    </xf>
    <xf numFmtId="43" fontId="1" fillId="0" borderId="0" xfId="1" applyNumberFormat="1" applyFont="1" applyFill="1" applyBorder="1"/>
    <xf numFmtId="0" fontId="0" fillId="0" borderId="19" xfId="0" applyFont="1" applyBorder="1"/>
    <xf numFmtId="164" fontId="0" fillId="0" borderId="0" xfId="1" applyNumberFormat="1" applyFont="1" applyFill="1" applyBorder="1"/>
    <xf numFmtId="0" fontId="0" fillId="0" borderId="20" xfId="0" quotePrefix="1" applyFont="1" applyFill="1" applyBorder="1" applyAlignment="1">
      <alignment horizontal="left"/>
    </xf>
    <xf numFmtId="0" fontId="0" fillId="0" borderId="0" xfId="0" quotePrefix="1" applyFont="1" applyFill="1" applyBorder="1" applyAlignment="1">
      <alignment horizontal="left"/>
    </xf>
    <xf numFmtId="164" fontId="21" fillId="0" borderId="24" xfId="1" applyNumberFormat="1" applyFont="1" applyFill="1" applyBorder="1"/>
    <xf numFmtId="43" fontId="21" fillId="0" borderId="25" xfId="1" applyNumberFormat="1" applyFont="1" applyFill="1" applyBorder="1"/>
    <xf numFmtId="0" fontId="29" fillId="0" borderId="19" xfId="0" applyFont="1" applyFill="1" applyBorder="1"/>
    <xf numFmtId="0" fontId="14" fillId="0" borderId="20" xfId="0" applyFont="1" applyBorder="1" applyAlignment="1">
      <alignment horizontal="center"/>
    </xf>
    <xf numFmtId="164" fontId="21" fillId="0" borderId="25" xfId="1" applyNumberFormat="1" applyFont="1" applyFill="1" applyBorder="1"/>
    <xf numFmtId="43" fontId="1" fillId="0" borderId="25" xfId="1" applyNumberFormat="1" applyFont="1" applyFill="1" applyBorder="1"/>
    <xf numFmtId="164" fontId="1" fillId="0" borderId="26" xfId="1" applyNumberFormat="1" applyFont="1" applyFill="1" applyBorder="1"/>
    <xf numFmtId="0" fontId="0" fillId="0" borderId="20" xfId="0" quotePrefix="1" applyFont="1" applyBorder="1" applyAlignment="1">
      <alignment horizontal="left"/>
    </xf>
    <xf numFmtId="164" fontId="14" fillId="0" borderId="2" xfId="1" applyNumberFormat="1" applyFont="1" applyFill="1" applyBorder="1"/>
    <xf numFmtId="43" fontId="30" fillId="0" borderId="22" xfId="1" applyNumberFormat="1" applyFont="1" applyFill="1" applyBorder="1"/>
    <xf numFmtId="43" fontId="1" fillId="0" borderId="0" xfId="1" applyNumberFormat="1" applyFont="1" applyFill="1"/>
    <xf numFmtId="43" fontId="1" fillId="0" borderId="17" xfId="1" applyNumberFormat="1" applyFont="1" applyFill="1" applyBorder="1"/>
    <xf numFmtId="43" fontId="1" fillId="0" borderId="24" xfId="1" applyNumberFormat="1" applyFont="1" applyFill="1" applyBorder="1"/>
    <xf numFmtId="0" fontId="1" fillId="0" borderId="17" xfId="0" applyFont="1" applyFill="1" applyBorder="1"/>
    <xf numFmtId="3" fontId="14" fillId="0" borderId="16" xfId="0" applyNumberFormat="1" applyFont="1" applyFill="1" applyBorder="1"/>
    <xf numFmtId="0" fontId="27" fillId="0" borderId="19" xfId="0" quotePrefix="1" applyFont="1" applyFill="1" applyBorder="1" applyAlignment="1">
      <alignment horizontal="left"/>
    </xf>
    <xf numFmtId="0" fontId="26" fillId="0" borderId="20" xfId="0" applyFont="1" applyBorder="1" applyAlignment="1">
      <alignment horizontal="left"/>
    </xf>
    <xf numFmtId="0" fontId="0" fillId="0" borderId="19" xfId="0" quotePrefix="1" applyFont="1" applyFill="1" applyBorder="1" applyAlignment="1">
      <alignment horizontal="left"/>
    </xf>
    <xf numFmtId="0" fontId="1" fillId="0" borderId="2" xfId="0" applyFont="1" applyFill="1" applyBorder="1"/>
    <xf numFmtId="0" fontId="0" fillId="0" borderId="20" xfId="0" applyBorder="1"/>
    <xf numFmtId="165" fontId="14" fillId="0" borderId="26" xfId="2" applyNumberFormat="1" applyFont="1" applyFill="1" applyBorder="1"/>
    <xf numFmtId="10" fontId="1" fillId="0" borderId="22" xfId="3" applyNumberFormat="1" applyFont="1" applyFill="1" applyBorder="1"/>
    <xf numFmtId="0" fontId="1" fillId="0" borderId="19" xfId="0" quotePrefix="1" applyFont="1" applyFill="1" applyBorder="1" applyAlignment="1">
      <alignment horizontal="left"/>
    </xf>
    <xf numFmtId="166" fontId="1" fillId="0" borderId="0" xfId="1" applyNumberFormat="1" applyFont="1" applyFill="1" applyBorder="1"/>
    <xf numFmtId="3" fontId="1" fillId="0" borderId="19" xfId="0" applyNumberFormat="1" applyFont="1" applyFill="1" applyBorder="1"/>
    <xf numFmtId="3" fontId="14" fillId="0" borderId="0" xfId="1" applyNumberFormat="1" applyFont="1" applyFill="1" applyBorder="1" applyAlignment="1">
      <alignment horizontal="left"/>
    </xf>
    <xf numFmtId="3" fontId="0" fillId="0" borderId="0" xfId="0" quotePrefix="1" applyNumberFormat="1" applyFont="1" applyFill="1" applyBorder="1" applyAlignment="1">
      <alignment horizontal="left"/>
    </xf>
    <xf numFmtId="3" fontId="17" fillId="0" borderId="0" xfId="0" applyNumberFormat="1" applyFont="1" applyFill="1" applyBorder="1" applyAlignment="1">
      <alignment horizontal="left"/>
    </xf>
    <xf numFmtId="0" fontId="10" fillId="0" borderId="0" xfId="0" applyFont="1" applyFill="1"/>
    <xf numFmtId="0" fontId="1" fillId="0" borderId="0" xfId="0" applyFont="1" applyFill="1" applyAlignment="1">
      <alignment horizontal="center"/>
    </xf>
    <xf numFmtId="168" fontId="1" fillId="0" borderId="0" xfId="0" applyNumberFormat="1" applyFont="1" applyFill="1"/>
    <xf numFmtId="0" fontId="21" fillId="0" borderId="0" xfId="0" applyFont="1" applyFill="1"/>
    <xf numFmtId="3" fontId="1" fillId="0" borderId="0" xfId="0" quotePrefix="1" applyNumberFormat="1" applyFont="1" applyFill="1" applyBorder="1" applyAlignment="1">
      <alignment horizontal="left"/>
    </xf>
    <xf numFmtId="165" fontId="1" fillId="0" borderId="0" xfId="0" applyNumberFormat="1" applyFont="1" applyFill="1"/>
    <xf numFmtId="3" fontId="14" fillId="0" borderId="0" xfId="0" applyNumberFormat="1" applyFont="1" applyFill="1" applyBorder="1" applyAlignment="1">
      <alignment horizontal="left"/>
    </xf>
    <xf numFmtId="0" fontId="0" fillId="0" borderId="0" xfId="0" applyFill="1"/>
    <xf numFmtId="37" fontId="26" fillId="0" borderId="0" xfId="7" applyNumberFormat="1" applyFont="1" applyAlignment="1">
      <alignment horizontal="center" wrapText="1"/>
    </xf>
    <xf numFmtId="0" fontId="21" fillId="0" borderId="0" xfId="0" applyFont="1" applyFill="1" applyBorder="1"/>
    <xf numFmtId="0" fontId="14" fillId="0" borderId="11" xfId="0" applyFont="1" applyFill="1" applyBorder="1" applyAlignment="1">
      <alignment horizontal="center"/>
    </xf>
    <xf numFmtId="10" fontId="26" fillId="0" borderId="0" xfId="0" applyNumberFormat="1" applyFont="1" applyFill="1" applyAlignment="1">
      <alignment horizontal="center"/>
    </xf>
    <xf numFmtId="0" fontId="14" fillId="0" borderId="1" xfId="0" applyFont="1" applyFill="1" applyBorder="1" applyAlignment="1"/>
    <xf numFmtId="0" fontId="14" fillId="0" borderId="3" xfId="0" applyFont="1" applyFill="1" applyBorder="1" applyAlignment="1">
      <alignment horizontal="center"/>
    </xf>
    <xf numFmtId="0" fontId="14" fillId="2" borderId="9" xfId="0" quotePrefix="1" applyFont="1" applyFill="1" applyBorder="1" applyAlignment="1">
      <alignment horizontal="centerContinuous"/>
    </xf>
    <xf numFmtId="0" fontId="14" fillId="3" borderId="13" xfId="0" quotePrefix="1" applyFont="1" applyFill="1" applyBorder="1" applyAlignment="1">
      <alignment horizontal="centerContinuous"/>
    </xf>
    <xf numFmtId="0" fontId="14" fillId="0" borderId="10" xfId="0" applyFont="1" applyFill="1" applyBorder="1" applyAlignment="1"/>
    <xf numFmtId="37" fontId="14" fillId="0" borderId="6" xfId="0" quotePrefix="1" applyNumberFormat="1" applyFont="1" applyFill="1" applyBorder="1" applyAlignment="1">
      <alignment horizontal="center" wrapText="1"/>
    </xf>
    <xf numFmtId="169" fontId="14" fillId="0" borderId="9" xfId="0" quotePrefix="1" applyNumberFormat="1" applyFont="1" applyFill="1" applyBorder="1" applyAlignment="1">
      <alignment horizontal="center" wrapText="1"/>
    </xf>
    <xf numFmtId="0" fontId="14" fillId="2" borderId="6" xfId="0" quotePrefix="1" applyFont="1" applyFill="1" applyBorder="1" applyAlignment="1">
      <alignment horizontal="center" wrapText="1"/>
    </xf>
    <xf numFmtId="0" fontId="14" fillId="3" borderId="13" xfId="0" quotePrefix="1" applyFont="1" applyFill="1" applyBorder="1" applyAlignment="1">
      <alignment horizontal="center" wrapText="1"/>
    </xf>
    <xf numFmtId="0" fontId="14" fillId="0" borderId="10" xfId="0" quotePrefix="1" applyFont="1" applyFill="1" applyBorder="1" applyAlignment="1">
      <alignment horizontal="left"/>
    </xf>
    <xf numFmtId="0" fontId="1" fillId="0" borderId="6" xfId="0" applyFont="1" applyFill="1" applyBorder="1" applyAlignment="1">
      <alignment horizontal="center"/>
    </xf>
    <xf numFmtId="164" fontId="1" fillId="0" borderId="10" xfId="1" applyNumberFormat="1" applyFont="1" applyFill="1" applyBorder="1"/>
    <xf numFmtId="37" fontId="1" fillId="0" borderId="6" xfId="0" quotePrefix="1" applyNumberFormat="1" applyFont="1" applyFill="1" applyBorder="1" applyAlignment="1">
      <alignment horizontal="center"/>
    </xf>
    <xf numFmtId="164" fontId="1" fillId="0" borderId="6" xfId="1" applyNumberFormat="1" applyFont="1" applyFill="1" applyBorder="1" applyAlignment="1">
      <alignment horizontal="center"/>
    </xf>
    <xf numFmtId="42" fontId="1" fillId="0" borderId="6" xfId="1" applyNumberFormat="1" applyFont="1" applyFill="1" applyBorder="1"/>
    <xf numFmtId="42" fontId="1" fillId="0" borderId="10" xfId="1" applyNumberFormat="1" applyFont="1" applyFill="1" applyBorder="1"/>
    <xf numFmtId="42" fontId="1" fillId="0" borderId="0" xfId="1" applyNumberFormat="1" applyFont="1" applyFill="1" applyBorder="1"/>
    <xf numFmtId="166" fontId="1" fillId="0" borderId="0" xfId="3" applyNumberFormat="1" applyFont="1" applyFill="1" applyAlignment="1">
      <alignment horizontal="center"/>
    </xf>
    <xf numFmtId="164" fontId="1" fillId="0" borderId="4" xfId="1" quotePrefix="1" applyNumberFormat="1" applyFont="1" applyFill="1" applyBorder="1" applyAlignment="1">
      <alignment horizontal="left"/>
    </xf>
    <xf numFmtId="164" fontId="1" fillId="0" borderId="9" xfId="1" applyNumberFormat="1" applyFont="1" applyFill="1" applyBorder="1" applyAlignment="1">
      <alignment horizontal="center"/>
    </xf>
    <xf numFmtId="164" fontId="1" fillId="0" borderId="9" xfId="1" applyNumberFormat="1" applyFont="1" applyFill="1" applyBorder="1"/>
    <xf numFmtId="164" fontId="1" fillId="0" borderId="7" xfId="1" applyNumberFormat="1" applyFont="1" applyFill="1" applyBorder="1"/>
    <xf numFmtId="164" fontId="1" fillId="0" borderId="10" xfId="1" quotePrefix="1" applyNumberFormat="1" applyFont="1" applyFill="1" applyBorder="1" applyAlignment="1">
      <alignment horizontal="left"/>
    </xf>
    <xf numFmtId="164" fontId="14" fillId="0" borderId="7" xfId="1" quotePrefix="1" applyNumberFormat="1" applyFont="1" applyFill="1" applyBorder="1" applyAlignment="1">
      <alignment horizontal="left"/>
    </xf>
    <xf numFmtId="165" fontId="14" fillId="0" borderId="9" xfId="2" applyNumberFormat="1" applyFont="1" applyFill="1" applyBorder="1" applyAlignment="1">
      <alignment horizontal="center"/>
    </xf>
    <xf numFmtId="165" fontId="14" fillId="0" borderId="7" xfId="2" applyNumberFormat="1" applyFont="1" applyFill="1" applyBorder="1"/>
    <xf numFmtId="165" fontId="14" fillId="0" borderId="9" xfId="2" applyNumberFormat="1" applyFont="1" applyFill="1" applyBorder="1"/>
    <xf numFmtId="164" fontId="0" fillId="0" borderId="9" xfId="1" applyNumberFormat="1" applyFont="1" applyFill="1" applyBorder="1" applyAlignment="1">
      <alignment horizontal="center"/>
    </xf>
    <xf numFmtId="164" fontId="21" fillId="0" borderId="4" xfId="1" quotePrefix="1" applyNumberFormat="1" applyFont="1" applyFill="1" applyBorder="1" applyAlignment="1">
      <alignment horizontal="left"/>
    </xf>
    <xf numFmtId="164" fontId="0" fillId="0" borderId="4" xfId="1" quotePrefix="1" applyNumberFormat="1" applyFont="1" applyFill="1" applyBorder="1" applyAlignment="1">
      <alignment horizontal="left"/>
    </xf>
    <xf numFmtId="164" fontId="1" fillId="0" borderId="4" xfId="1" applyNumberFormat="1" applyFont="1" applyFill="1" applyBorder="1" applyAlignment="1">
      <alignment horizontal="left"/>
    </xf>
    <xf numFmtId="164" fontId="14" fillId="0" borderId="7" xfId="1" applyNumberFormat="1" applyFont="1" applyFill="1" applyBorder="1" applyAlignment="1">
      <alignment horizontal="left"/>
    </xf>
    <xf numFmtId="165" fontId="14" fillId="0" borderId="9" xfId="0" applyNumberFormat="1" applyFont="1" applyFill="1" applyBorder="1" applyAlignment="1">
      <alignment horizontal="center"/>
    </xf>
    <xf numFmtId="165" fontId="14" fillId="0" borderId="9" xfId="0" applyNumberFormat="1" applyFont="1" applyFill="1" applyBorder="1"/>
    <xf numFmtId="165" fontId="14" fillId="0" borderId="7" xfId="0" applyNumberFormat="1" applyFont="1" applyFill="1" applyBorder="1"/>
    <xf numFmtId="165" fontId="14" fillId="0" borderId="0" xfId="0" applyNumberFormat="1" applyFont="1" applyFill="1" applyBorder="1"/>
    <xf numFmtId="164" fontId="14" fillId="0" borderId="0" xfId="1" applyNumberFormat="1" applyFont="1" applyFill="1" applyBorder="1" applyAlignment="1">
      <alignment horizontal="left"/>
    </xf>
    <xf numFmtId="165" fontId="14" fillId="0" borderId="0" xfId="0" applyNumberFormat="1" applyFont="1" applyFill="1" applyBorder="1" applyAlignment="1">
      <alignment horizontal="center"/>
    </xf>
    <xf numFmtId="165" fontId="20" fillId="0" borderId="0" xfId="0" applyNumberFormat="1" applyFont="1" applyFill="1" applyBorder="1"/>
    <xf numFmtId="164" fontId="0" fillId="0" borderId="0" xfId="1" quotePrefix="1" applyNumberFormat="1" applyFont="1" applyFill="1" applyBorder="1" applyAlignment="1">
      <alignment horizontal="left"/>
    </xf>
    <xf numFmtId="164" fontId="1" fillId="0" borderId="0" xfId="1" applyNumberFormat="1" applyFont="1" applyFill="1" applyBorder="1" applyAlignment="1">
      <alignment horizontal="left"/>
    </xf>
    <xf numFmtId="164" fontId="1" fillId="0" borderId="11" xfId="1" applyNumberFormat="1" applyFont="1" applyFill="1" applyBorder="1"/>
    <xf numFmtId="0" fontId="1" fillId="0" borderId="25" xfId="0" applyFont="1" applyFill="1" applyBorder="1"/>
    <xf numFmtId="43" fontId="1" fillId="0" borderId="0" xfId="1" applyFont="1" applyFill="1"/>
    <xf numFmtId="3" fontId="1" fillId="0" borderId="0" xfId="0" applyNumberFormat="1" applyFont="1" applyFill="1"/>
    <xf numFmtId="43" fontId="21" fillId="0" borderId="0" xfId="1" applyFont="1" applyFill="1"/>
    <xf numFmtId="3" fontId="0" fillId="0" borderId="0" xfId="0" quotePrefix="1" applyNumberFormat="1" applyFill="1" applyBorder="1" applyAlignment="1">
      <alignment horizontal="left"/>
    </xf>
    <xf numFmtId="0" fontId="1" fillId="0" borderId="0" xfId="0" quotePrefix="1" applyFont="1" applyFill="1" applyAlignment="1">
      <alignment horizontal="left"/>
    </xf>
    <xf numFmtId="42" fontId="21" fillId="0" borderId="0" xfId="0" applyNumberFormat="1" applyFont="1" applyFill="1"/>
    <xf numFmtId="0" fontId="14" fillId="0" borderId="0" xfId="0" applyFont="1" applyFill="1"/>
    <xf numFmtId="3" fontId="18" fillId="0" borderId="0" xfId="0" applyNumberFormat="1" applyFont="1" applyBorder="1"/>
    <xf numFmtId="0" fontId="1" fillId="0" borderId="0" xfId="6" quotePrefix="1" applyFont="1" applyFill="1" applyAlignment="1">
      <alignment horizontal="right" vertical="center"/>
    </xf>
    <xf numFmtId="0" fontId="1" fillId="0" borderId="3" xfId="0" applyFont="1" applyFill="1" applyBorder="1"/>
    <xf numFmtId="0" fontId="14" fillId="0" borderId="28" xfId="0" applyFont="1" applyFill="1" applyBorder="1"/>
    <xf numFmtId="0" fontId="14" fillId="4" borderId="22" xfId="1" quotePrefix="1" applyNumberFormat="1" applyFont="1" applyFill="1" applyBorder="1" applyAlignment="1">
      <alignment horizontal="center"/>
    </xf>
    <xf numFmtId="0" fontId="14" fillId="4" borderId="29" xfId="1" quotePrefix="1" applyNumberFormat="1" applyFont="1" applyFill="1" applyBorder="1" applyAlignment="1">
      <alignment horizontal="center"/>
    </xf>
    <xf numFmtId="0" fontId="14" fillId="4" borderId="30" xfId="1" quotePrefix="1" applyNumberFormat="1" applyFont="1" applyFill="1" applyBorder="1" applyAlignment="1">
      <alignment horizontal="center"/>
    </xf>
    <xf numFmtId="164" fontId="20" fillId="2" borderId="31" xfId="1" quotePrefix="1" applyNumberFormat="1" applyFont="1" applyFill="1" applyBorder="1" applyAlignment="1">
      <alignment horizontal="center"/>
    </xf>
    <xf numFmtId="164" fontId="20" fillId="2" borderId="32" xfId="1" quotePrefix="1" applyNumberFormat="1" applyFont="1" applyFill="1" applyBorder="1" applyAlignment="1">
      <alignment horizontal="center"/>
    </xf>
    <xf numFmtId="164" fontId="14" fillId="3" borderId="31" xfId="1" applyNumberFormat="1" applyFont="1" applyFill="1" applyBorder="1" applyAlignment="1">
      <alignment horizontal="center"/>
    </xf>
    <xf numFmtId="164" fontId="14" fillId="3" borderId="32" xfId="1" applyNumberFormat="1" applyFont="1" applyFill="1" applyBorder="1" applyAlignment="1">
      <alignment horizontal="center"/>
    </xf>
    <xf numFmtId="0" fontId="17" fillId="0" borderId="33" xfId="0" applyFont="1" applyFill="1" applyBorder="1"/>
    <xf numFmtId="164" fontId="1" fillId="0" borderId="34" xfId="1" applyNumberFormat="1" applyFont="1" applyFill="1" applyBorder="1"/>
    <xf numFmtId="164" fontId="21" fillId="0" borderId="15" xfId="1" applyNumberFormat="1" applyFont="1" applyFill="1" applyBorder="1"/>
    <xf numFmtId="164" fontId="30" fillId="0" borderId="15" xfId="1" applyNumberFormat="1" applyFont="1" applyFill="1" applyBorder="1"/>
    <xf numFmtId="164" fontId="1" fillId="0" borderId="1" xfId="1" applyNumberFormat="1" applyFont="1" applyFill="1" applyBorder="1"/>
    <xf numFmtId="164" fontId="1" fillId="0" borderId="14" xfId="1" applyNumberFormat="1" applyFont="1" applyFill="1" applyBorder="1"/>
    <xf numFmtId="164" fontId="21" fillId="0" borderId="14" xfId="1" applyNumberFormat="1" applyFont="1" applyFill="1" applyBorder="1"/>
    <xf numFmtId="164" fontId="1" fillId="0" borderId="15" xfId="1" applyNumberFormat="1" applyFont="1" applyFill="1" applyBorder="1"/>
    <xf numFmtId="0" fontId="1" fillId="0" borderId="5" xfId="0" applyFont="1" applyFill="1" applyBorder="1"/>
    <xf numFmtId="42" fontId="1" fillId="0" borderId="15" xfId="1" applyNumberFormat="1" applyFont="1" applyFill="1" applyBorder="1"/>
    <xf numFmtId="42" fontId="1" fillId="0" borderId="4" xfId="1" applyNumberFormat="1" applyFont="1" applyFill="1" applyBorder="1"/>
    <xf numFmtId="0" fontId="1" fillId="0" borderId="9" xfId="0" applyFont="1" applyFill="1" applyBorder="1"/>
    <xf numFmtId="42" fontId="1" fillId="0" borderId="8" xfId="1" applyNumberFormat="1" applyFont="1" applyFill="1" applyBorder="1"/>
    <xf numFmtId="42" fontId="1" fillId="0" borderId="13" xfId="1" applyNumberFormat="1" applyFont="1" applyFill="1" applyBorder="1"/>
    <xf numFmtId="42" fontId="1" fillId="0" borderId="7" xfId="1" applyNumberFormat="1" applyFont="1" applyFill="1" applyBorder="1"/>
    <xf numFmtId="0" fontId="17" fillId="0" borderId="3" xfId="0" applyFont="1" applyFill="1" applyBorder="1"/>
    <xf numFmtId="0" fontId="1" fillId="0" borderId="6" xfId="0" applyFont="1" applyFill="1" applyBorder="1"/>
    <xf numFmtId="10" fontId="1" fillId="0" borderId="15" xfId="3" applyNumberFormat="1" applyFont="1" applyFill="1" applyBorder="1"/>
    <xf numFmtId="0" fontId="14" fillId="0" borderId="9" xfId="0" quotePrefix="1" applyFont="1" applyFill="1" applyBorder="1" applyAlignment="1">
      <alignment horizontal="left"/>
    </xf>
    <xf numFmtId="42" fontId="14" fillId="0" borderId="8" xfId="1" applyNumberFormat="1" applyFont="1" applyFill="1" applyBorder="1"/>
    <xf numFmtId="42" fontId="14" fillId="0" borderId="13" xfId="1" applyNumberFormat="1" applyFont="1" applyFill="1" applyBorder="1"/>
    <xf numFmtId="42" fontId="14" fillId="0" borderId="7" xfId="1" applyNumberFormat="1" applyFont="1" applyFill="1" applyBorder="1"/>
    <xf numFmtId="9" fontId="1" fillId="0" borderId="14" xfId="3" applyFont="1" applyFill="1" applyBorder="1"/>
    <xf numFmtId="0" fontId="0" fillId="0" borderId="5" xfId="0" applyFill="1" applyBorder="1"/>
    <xf numFmtId="0" fontId="0" fillId="0" borderId="5" xfId="0" quotePrefix="1" applyFill="1" applyBorder="1" applyAlignment="1">
      <alignment horizontal="left"/>
    </xf>
    <xf numFmtId="164" fontId="1" fillId="0" borderId="12" xfId="1" applyNumberFormat="1" applyFont="1" applyFill="1" applyBorder="1"/>
    <xf numFmtId="0" fontId="14" fillId="0" borderId="3" xfId="0" quotePrefix="1" applyFont="1" applyFill="1" applyBorder="1" applyAlignment="1">
      <alignment horizontal="left"/>
    </xf>
    <xf numFmtId="42" fontId="14" fillId="0" borderId="2" xfId="1" applyNumberFormat="1" applyFont="1" applyFill="1" applyBorder="1"/>
    <xf numFmtId="42" fontId="14" fillId="0" borderId="14" xfId="1" applyNumberFormat="1" applyFont="1" applyFill="1" applyBorder="1"/>
    <xf numFmtId="42" fontId="14" fillId="0" borderId="1" xfId="1" applyNumberFormat="1" applyFont="1" applyFill="1" applyBorder="1"/>
    <xf numFmtId="9" fontId="21" fillId="0" borderId="2" xfId="3" applyFont="1" applyFill="1" applyBorder="1"/>
    <xf numFmtId="10" fontId="21" fillId="0" borderId="1" xfId="3" applyNumberFormat="1" applyFont="1" applyFill="1" applyBorder="1"/>
    <xf numFmtId="42" fontId="21" fillId="0" borderId="4" xfId="1" applyNumberFormat="1" applyFont="1" applyFill="1" applyBorder="1"/>
    <xf numFmtId="0" fontId="14" fillId="0" borderId="5" xfId="0" applyFont="1" applyFill="1" applyBorder="1" applyAlignment="1">
      <alignment horizontal="left" indent="1"/>
    </xf>
    <xf numFmtId="164" fontId="21" fillId="0" borderId="10" xfId="1" applyNumberFormat="1" applyFont="1" applyFill="1" applyBorder="1"/>
    <xf numFmtId="164" fontId="14" fillId="0" borderId="7" xfId="1" applyNumberFormat="1" applyFont="1" applyFill="1" applyBorder="1"/>
    <xf numFmtId="42" fontId="20" fillId="0" borderId="7" xfId="1" applyNumberFormat="1" applyFont="1" applyFill="1" applyBorder="1"/>
    <xf numFmtId="0" fontId="17" fillId="0" borderId="16" xfId="0" applyFont="1" applyFill="1" applyBorder="1"/>
    <xf numFmtId="0" fontId="21" fillId="0" borderId="17" xfId="0" applyFont="1" applyFill="1" applyBorder="1"/>
    <xf numFmtId="42" fontId="21" fillId="0" borderId="18" xfId="0" applyNumberFormat="1" applyFont="1" applyFill="1" applyBorder="1"/>
    <xf numFmtId="165" fontId="21" fillId="0" borderId="20" xfId="2" applyNumberFormat="1" applyFont="1" applyFill="1" applyBorder="1"/>
    <xf numFmtId="164" fontId="1" fillId="0" borderId="20" xfId="1" applyNumberFormat="1" applyFont="1" applyFill="1" applyBorder="1"/>
    <xf numFmtId="0" fontId="0" fillId="0" borderId="35" xfId="0" quotePrefix="1" applyFont="1" applyFill="1" applyBorder="1" applyAlignment="1">
      <alignment horizontal="left"/>
    </xf>
    <xf numFmtId="164" fontId="21" fillId="0" borderId="27" xfId="1" applyNumberFormat="1" applyFont="1" applyFill="1" applyBorder="1"/>
    <xf numFmtId="0" fontId="14" fillId="0" borderId="19" xfId="0" applyFont="1" applyFill="1" applyBorder="1"/>
    <xf numFmtId="164" fontId="21" fillId="0" borderId="20" xfId="1" applyNumberFormat="1" applyFont="1" applyFill="1" applyBorder="1"/>
    <xf numFmtId="0" fontId="17" fillId="0" borderId="19" xfId="0" applyFont="1" applyFill="1" applyBorder="1"/>
    <xf numFmtId="164" fontId="0" fillId="0" borderId="0" xfId="0" applyNumberFormat="1" applyFont="1" applyFill="1" applyBorder="1"/>
    <xf numFmtId="0" fontId="1" fillId="0" borderId="22" xfId="0" applyFont="1" applyFill="1" applyBorder="1"/>
    <xf numFmtId="0" fontId="21" fillId="0" borderId="22" xfId="0" applyFont="1" applyFill="1" applyBorder="1"/>
    <xf numFmtId="0" fontId="21" fillId="0" borderId="20" xfId="0" applyFont="1" applyFill="1" applyBorder="1"/>
    <xf numFmtId="0" fontId="14" fillId="0" borderId="19" xfId="0" quotePrefix="1" applyFont="1" applyFill="1" applyBorder="1" applyAlignment="1">
      <alignment horizontal="left"/>
    </xf>
    <xf numFmtId="42" fontId="21" fillId="0" borderId="20" xfId="0" applyNumberFormat="1" applyFont="1" applyFill="1" applyBorder="1"/>
    <xf numFmtId="42" fontId="21" fillId="0" borderId="0" xfId="0" applyNumberFormat="1" applyFont="1" applyFill="1" applyBorder="1"/>
    <xf numFmtId="0" fontId="1" fillId="0" borderId="21" xfId="0" applyFont="1" applyFill="1" applyBorder="1"/>
    <xf numFmtId="0" fontId="21" fillId="0" borderId="23" xfId="0" applyFont="1" applyFill="1" applyBorder="1"/>
    <xf numFmtId="3" fontId="14" fillId="0" borderId="0" xfId="7" quotePrefix="1" applyNumberFormat="1" applyFont="1" applyFill="1" applyBorder="1" applyAlignment="1">
      <alignment horizontal="left"/>
    </xf>
    <xf numFmtId="0" fontId="1" fillId="0" borderId="0" xfId="7" applyFont="1"/>
    <xf numFmtId="3" fontId="0" fillId="0" borderId="0" xfId="7" quotePrefix="1" applyNumberFormat="1" applyFont="1" applyBorder="1" applyAlignment="1">
      <alignment horizontal="left"/>
    </xf>
    <xf numFmtId="3" fontId="17" fillId="0" borderId="0" xfId="7" quotePrefix="1" applyNumberFormat="1" applyFont="1" applyBorder="1" applyAlignment="1">
      <alignment horizontal="left"/>
    </xf>
    <xf numFmtId="0" fontId="0" fillId="0" borderId="0" xfId="7" applyFont="1"/>
    <xf numFmtId="9" fontId="1" fillId="0" borderId="0" xfId="3" applyFont="1"/>
    <xf numFmtId="3" fontId="18" fillId="0" borderId="0" xfId="7" applyNumberFormat="1" applyFont="1" applyBorder="1"/>
    <xf numFmtId="0" fontId="14" fillId="2" borderId="7" xfId="7" applyFont="1" applyFill="1" applyBorder="1" applyAlignment="1">
      <alignment horizontal="center"/>
    </xf>
    <xf numFmtId="0" fontId="14" fillId="3" borderId="9" xfId="7" applyFont="1" applyFill="1" applyBorder="1" applyAlignment="1">
      <alignment horizontal="center"/>
    </xf>
    <xf numFmtId="0" fontId="1" fillId="0" borderId="3" xfId="7" applyFont="1" applyBorder="1"/>
    <xf numFmtId="0" fontId="14" fillId="0" borderId="9" xfId="7" applyFont="1" applyBorder="1"/>
    <xf numFmtId="0" fontId="14" fillId="2" borderId="7" xfId="7" quotePrefix="1" applyFont="1" applyFill="1" applyBorder="1" applyAlignment="1">
      <alignment horizontal="center"/>
    </xf>
    <xf numFmtId="0" fontId="14" fillId="3" borderId="9" xfId="7" quotePrefix="1" applyFont="1" applyFill="1" applyBorder="1" applyAlignment="1">
      <alignment horizontal="center"/>
    </xf>
    <xf numFmtId="0" fontId="14" fillId="3" borderId="9" xfId="7" quotePrefix="1" applyFont="1" applyFill="1" applyBorder="1" applyAlignment="1">
      <alignment horizontal="right"/>
    </xf>
    <xf numFmtId="0" fontId="14" fillId="0" borderId="6" xfId="7" applyFont="1" applyBorder="1"/>
    <xf numFmtId="0" fontId="1" fillId="0" borderId="5" xfId="7" quotePrefix="1" applyFont="1" applyBorder="1" applyAlignment="1">
      <alignment horizontal="left"/>
    </xf>
    <xf numFmtId="164" fontId="1" fillId="0" borderId="4" xfId="1" applyNumberFormat="1" applyFont="1" applyBorder="1"/>
    <xf numFmtId="0" fontId="0" fillId="0" borderId="5" xfId="7" applyFont="1" applyBorder="1" applyAlignment="1">
      <alignment horizontal="left"/>
    </xf>
    <xf numFmtId="164" fontId="1" fillId="0" borderId="6" xfId="1" applyNumberFormat="1" applyFont="1" applyBorder="1"/>
    <xf numFmtId="0" fontId="1" fillId="0" borderId="9" xfId="7" applyFont="1" applyFill="1" applyBorder="1" applyAlignment="1">
      <alignment horizontal="left"/>
    </xf>
    <xf numFmtId="164" fontId="1" fillId="0" borderId="0" xfId="7" applyNumberFormat="1" applyFont="1"/>
    <xf numFmtId="0" fontId="32" fillId="0" borderId="0" xfId="7" applyFont="1" applyFill="1" applyAlignment="1"/>
    <xf numFmtId="3" fontId="14" fillId="0" borderId="0" xfId="7" applyNumberFormat="1" applyFont="1" applyFill="1" applyBorder="1" applyAlignment="1">
      <alignment horizontal="left"/>
    </xf>
    <xf numFmtId="170" fontId="32" fillId="0" borderId="0" xfId="1" applyNumberFormat="1" applyFont="1" applyFill="1" applyAlignment="1"/>
    <xf numFmtId="164" fontId="32" fillId="0" borderId="0" xfId="1" applyNumberFormat="1" applyFont="1" applyFill="1" applyAlignment="1"/>
    <xf numFmtId="170" fontId="32" fillId="0" borderId="0" xfId="1" applyNumberFormat="1" applyFont="1" applyFill="1" applyBorder="1" applyAlignment="1"/>
    <xf numFmtId="164" fontId="32" fillId="0" borderId="0" xfId="1" applyNumberFormat="1" applyFont="1" applyFill="1" applyBorder="1" applyAlignment="1"/>
    <xf numFmtId="3" fontId="1" fillId="0" borderId="0" xfId="7" quotePrefix="1" applyNumberFormat="1" applyFont="1" applyFill="1" applyBorder="1" applyAlignment="1">
      <alignment horizontal="left"/>
    </xf>
    <xf numFmtId="170" fontId="32" fillId="0" borderId="0" xfId="1" quotePrefix="1" applyNumberFormat="1" applyFont="1" applyFill="1" applyBorder="1" applyAlignment="1"/>
    <xf numFmtId="164" fontId="32" fillId="0" borderId="0" xfId="1" quotePrefix="1" applyNumberFormat="1" applyFont="1" applyFill="1" applyBorder="1" applyAlignment="1"/>
    <xf numFmtId="3" fontId="17" fillId="0" borderId="0" xfId="7" quotePrefix="1" applyNumberFormat="1" applyFont="1" applyFill="1" applyBorder="1" applyAlignment="1">
      <alignment horizontal="left"/>
    </xf>
    <xf numFmtId="3" fontId="18" fillId="0" borderId="0" xfId="7" applyNumberFormat="1" applyFont="1" applyBorder="1" applyAlignment="1"/>
    <xf numFmtId="166" fontId="32" fillId="0" borderId="0" xfId="3" applyNumberFormat="1" applyFont="1" applyFill="1" applyBorder="1" applyAlignment="1">
      <alignment horizontal="center"/>
    </xf>
    <xf numFmtId="0" fontId="33" fillId="0" borderId="0" xfId="7" applyFont="1" applyFill="1" applyBorder="1" applyAlignment="1"/>
    <xf numFmtId="0" fontId="32" fillId="0" borderId="15" xfId="7" applyFont="1" applyFill="1" applyBorder="1" applyAlignment="1"/>
    <xf numFmtId="0" fontId="32" fillId="0" borderId="12" xfId="7" applyFont="1" applyFill="1" applyBorder="1" applyAlignment="1"/>
    <xf numFmtId="170" fontId="33" fillId="0" borderId="6" xfId="1" applyNumberFormat="1" applyFont="1" applyFill="1" applyBorder="1" applyAlignment="1">
      <alignment horizontal="center"/>
    </xf>
    <xf numFmtId="164" fontId="33" fillId="0" borderId="9" xfId="1" applyNumberFormat="1" applyFont="1" applyFill="1" applyBorder="1" applyAlignment="1">
      <alignment horizontal="center"/>
    </xf>
    <xf numFmtId="164" fontId="33" fillId="0" borderId="6" xfId="1" applyNumberFormat="1" applyFont="1" applyFill="1" applyBorder="1" applyAlignment="1">
      <alignment horizontal="center"/>
    </xf>
    <xf numFmtId="164" fontId="14" fillId="3" borderId="6" xfId="1" applyNumberFormat="1" applyFont="1" applyFill="1" applyBorder="1" applyAlignment="1">
      <alignment horizontal="left"/>
    </xf>
    <xf numFmtId="170" fontId="33" fillId="0" borderId="6" xfId="1" applyNumberFormat="1" applyFont="1" applyFill="1" applyBorder="1" applyAlignment="1">
      <alignment horizontal="right"/>
    </xf>
    <xf numFmtId="164" fontId="33" fillId="0" borderId="6" xfId="1" applyNumberFormat="1" applyFont="1" applyFill="1" applyBorder="1" applyAlignment="1">
      <alignment horizontal="right"/>
    </xf>
    <xf numFmtId="170" fontId="32" fillId="0" borderId="3" xfId="1" quotePrefix="1" applyNumberFormat="1" applyFont="1" applyFill="1" applyBorder="1" applyAlignment="1">
      <alignment horizontal="left"/>
    </xf>
    <xf numFmtId="172" fontId="32" fillId="0" borderId="3" xfId="1" applyNumberFormat="1" applyFont="1" applyFill="1" applyBorder="1" applyAlignment="1"/>
    <xf numFmtId="164" fontId="32" fillId="0" borderId="3" xfId="1" applyNumberFormat="1" applyFont="1" applyFill="1" applyBorder="1" applyAlignment="1"/>
    <xf numFmtId="170" fontId="32" fillId="0" borderId="3" xfId="1" applyNumberFormat="1" applyFont="1" applyFill="1" applyBorder="1" applyAlignment="1"/>
    <xf numFmtId="170" fontId="32" fillId="0" borderId="5" xfId="1" applyNumberFormat="1" applyFont="1" applyFill="1" applyBorder="1" applyAlignment="1">
      <alignment horizontal="left"/>
    </xf>
    <xf numFmtId="172" fontId="32" fillId="0" borderId="5" xfId="1" applyNumberFormat="1" applyFont="1" applyFill="1" applyBorder="1" applyAlignment="1"/>
    <xf numFmtId="164" fontId="32" fillId="0" borderId="5" xfId="1" applyNumberFormat="1" applyFont="1" applyFill="1" applyBorder="1" applyAlignment="1"/>
    <xf numFmtId="170" fontId="32" fillId="0" borderId="5" xfId="1" applyNumberFormat="1" applyFont="1" applyFill="1" applyBorder="1" applyAlignment="1"/>
    <xf numFmtId="170" fontId="32" fillId="0" borderId="5" xfId="1" quotePrefix="1" applyNumberFormat="1" applyFont="1" applyFill="1" applyBorder="1" applyAlignment="1">
      <alignment horizontal="left"/>
    </xf>
    <xf numFmtId="170" fontId="32" fillId="0" borderId="6" xfId="1" applyNumberFormat="1" applyFont="1" applyFill="1" applyBorder="1" applyAlignment="1">
      <alignment horizontal="left"/>
    </xf>
    <xf numFmtId="170" fontId="32" fillId="0" borderId="3" xfId="1" applyNumberFormat="1" applyFont="1" applyFill="1" applyBorder="1" applyAlignment="1">
      <alignment horizontal="left"/>
    </xf>
    <xf numFmtId="173" fontId="32" fillId="0" borderId="3" xfId="1" applyNumberFormat="1" applyFont="1" applyFill="1" applyBorder="1" applyAlignment="1">
      <alignment vertical="top"/>
    </xf>
    <xf numFmtId="164" fontId="32" fillId="0" borderId="3" xfId="1" applyNumberFormat="1" applyFont="1" applyFill="1" applyBorder="1" applyAlignment="1">
      <alignment vertical="top"/>
    </xf>
    <xf numFmtId="170" fontId="32" fillId="0" borderId="3" xfId="1" applyNumberFormat="1" applyFont="1" applyFill="1" applyBorder="1" applyAlignment="1">
      <alignment vertical="top"/>
    </xf>
    <xf numFmtId="164" fontId="33" fillId="0" borderId="37" xfId="1" quotePrefix="1" applyNumberFormat="1" applyFont="1" applyFill="1" applyBorder="1" applyAlignment="1">
      <alignment horizontal="left"/>
    </xf>
    <xf numFmtId="172" fontId="33" fillId="0" borderId="37" xfId="1" quotePrefix="1" applyNumberFormat="1" applyFont="1" applyFill="1" applyBorder="1" applyAlignment="1"/>
    <xf numFmtId="164" fontId="33" fillId="0" borderId="37" xfId="1" quotePrefix="1" applyNumberFormat="1" applyFont="1" applyFill="1" applyBorder="1" applyAlignment="1"/>
    <xf numFmtId="170" fontId="33" fillId="0" borderId="37" xfId="1" quotePrefix="1" applyNumberFormat="1" applyFont="1" applyFill="1" applyBorder="1" applyAlignment="1"/>
    <xf numFmtId="164" fontId="32" fillId="0" borderId="39" xfId="1" applyNumberFormat="1" applyFont="1" applyFill="1" applyBorder="1" applyAlignment="1"/>
    <xf numFmtId="170" fontId="32" fillId="0" borderId="25" xfId="1" applyNumberFormat="1" applyFont="1" applyFill="1" applyBorder="1" applyAlignment="1"/>
    <xf numFmtId="9" fontId="32" fillId="0" borderId="25" xfId="3" applyFont="1" applyFill="1" applyBorder="1" applyAlignment="1"/>
    <xf numFmtId="164" fontId="32" fillId="0" borderId="4" xfId="1" applyNumberFormat="1" applyFont="1" applyFill="1" applyBorder="1" applyAlignment="1"/>
    <xf numFmtId="10" fontId="32" fillId="0" borderId="0" xfId="3" applyNumberFormat="1" applyFont="1" applyFill="1" applyBorder="1" applyAlignment="1"/>
    <xf numFmtId="165" fontId="32" fillId="0" borderId="0" xfId="2" applyNumberFormat="1" applyFont="1" applyFill="1" applyBorder="1" applyAlignment="1"/>
    <xf numFmtId="0" fontId="32" fillId="0" borderId="0" xfId="8" applyFont="1" applyFill="1"/>
    <xf numFmtId="164" fontId="33" fillId="0" borderId="10" xfId="1" quotePrefix="1" applyNumberFormat="1" applyFont="1" applyFill="1" applyBorder="1" applyAlignment="1">
      <alignment horizontal="left"/>
    </xf>
    <xf numFmtId="164" fontId="32" fillId="0" borderId="11" xfId="1" applyNumberFormat="1" applyFont="1" applyFill="1" applyBorder="1" applyAlignment="1"/>
    <xf numFmtId="170" fontId="32" fillId="0" borderId="11" xfId="1" applyNumberFormat="1" applyFont="1" applyFill="1" applyBorder="1" applyAlignment="1"/>
    <xf numFmtId="171" fontId="32" fillId="0" borderId="11" xfId="1" applyNumberFormat="1" applyFont="1" applyFill="1" applyBorder="1" applyAlignment="1"/>
    <xf numFmtId="170" fontId="32" fillId="0" borderId="40" xfId="1" applyNumberFormat="1" applyFont="1" applyFill="1" applyBorder="1" applyAlignment="1"/>
    <xf numFmtId="170" fontId="32" fillId="0" borderId="15" xfId="1" applyNumberFormat="1" applyFont="1" applyFill="1" applyBorder="1" applyAlignment="1"/>
    <xf numFmtId="164" fontId="33" fillId="0" borderId="10" xfId="1" applyNumberFormat="1" applyFont="1" applyFill="1" applyBorder="1" applyAlignment="1">
      <alignment horizontal="left"/>
    </xf>
    <xf numFmtId="164" fontId="32" fillId="0" borderId="12" xfId="1" applyNumberFormat="1" applyFont="1" applyFill="1" applyBorder="1" applyAlignment="1"/>
    <xf numFmtId="164" fontId="32" fillId="0" borderId="25" xfId="1" applyNumberFormat="1" applyFont="1" applyFill="1" applyBorder="1" applyAlignment="1"/>
    <xf numFmtId="10" fontId="32" fillId="0" borderId="0" xfId="1" applyNumberFormat="1" applyFont="1" applyFill="1" applyBorder="1" applyAlignment="1"/>
    <xf numFmtId="164" fontId="33" fillId="0" borderId="11" xfId="1" quotePrefix="1" applyNumberFormat="1" applyFont="1" applyFill="1" applyBorder="1" applyAlignment="1">
      <alignment horizontal="left"/>
    </xf>
    <xf numFmtId="164" fontId="33" fillId="0" borderId="25" xfId="1" applyNumberFormat="1" applyFont="1" applyFill="1" applyBorder="1" applyAlignment="1">
      <alignment horizontal="left"/>
    </xf>
    <xf numFmtId="164" fontId="32" fillId="0" borderId="0" xfId="1" applyNumberFormat="1" applyFont="1" applyFill="1" applyBorder="1"/>
    <xf numFmtId="0" fontId="14" fillId="3" borderId="9" xfId="8" applyFont="1" applyFill="1" applyBorder="1" applyAlignment="1">
      <alignment horizontal="left"/>
    </xf>
    <xf numFmtId="164" fontId="33" fillId="0" borderId="2" xfId="8" quotePrefix="1" applyNumberFormat="1" applyFont="1" applyFill="1" applyBorder="1" applyAlignment="1"/>
    <xf numFmtId="170" fontId="33" fillId="0" borderId="2" xfId="1" quotePrefix="1" applyNumberFormat="1" applyFont="1" applyFill="1" applyBorder="1" applyAlignment="1"/>
    <xf numFmtId="164" fontId="33" fillId="0" borderId="14" xfId="8" quotePrefix="1" applyNumberFormat="1" applyFont="1" applyFill="1" applyBorder="1" applyAlignment="1"/>
    <xf numFmtId="164" fontId="32" fillId="0" borderId="4" xfId="1" applyNumberFormat="1" applyFont="1" applyFill="1" applyBorder="1"/>
    <xf numFmtId="164" fontId="32" fillId="0" borderId="15" xfId="1" applyNumberFormat="1" applyFont="1" applyFill="1" applyBorder="1" applyAlignment="1"/>
    <xf numFmtId="164" fontId="32" fillId="0" borderId="11" xfId="1" applyNumberFormat="1" applyFont="1" applyFill="1" applyBorder="1" applyAlignment="1">
      <alignment vertical="top"/>
    </xf>
    <xf numFmtId="170" fontId="32" fillId="0" borderId="11" xfId="1" applyNumberFormat="1" applyFont="1" applyFill="1" applyBorder="1" applyAlignment="1">
      <alignment vertical="top"/>
    </xf>
    <xf numFmtId="164" fontId="32" fillId="0" borderId="12" xfId="1" applyNumberFormat="1" applyFont="1" applyFill="1" applyBorder="1" applyAlignment="1">
      <alignment vertical="top"/>
    </xf>
    <xf numFmtId="164" fontId="32" fillId="0" borderId="39" xfId="1" applyNumberFormat="1" applyFont="1" applyFill="1" applyBorder="1"/>
    <xf numFmtId="164" fontId="32" fillId="0" borderId="40" xfId="1" applyNumberFormat="1" applyFont="1" applyFill="1" applyBorder="1" applyAlignment="1"/>
    <xf numFmtId="164" fontId="33" fillId="0" borderId="11" xfId="8" quotePrefix="1" applyNumberFormat="1" applyFont="1" applyFill="1" applyBorder="1" applyAlignment="1"/>
    <xf numFmtId="170" fontId="33" fillId="0" borderId="11" xfId="1" quotePrefix="1" applyNumberFormat="1" applyFont="1" applyFill="1" applyBorder="1" applyAlignment="1"/>
    <xf numFmtId="164" fontId="32" fillId="0" borderId="25" xfId="1" applyNumberFormat="1" applyFont="1" applyFill="1" applyBorder="1"/>
    <xf numFmtId="0" fontId="14" fillId="3" borderId="9" xfId="8" quotePrefix="1" applyFont="1" applyFill="1" applyBorder="1" applyAlignment="1">
      <alignment horizontal="left"/>
    </xf>
    <xf numFmtId="164" fontId="32" fillId="0" borderId="5" xfId="1" applyNumberFormat="1" applyFont="1" applyFill="1" applyBorder="1"/>
    <xf numFmtId="164" fontId="32" fillId="0" borderId="25" xfId="1" applyNumberFormat="1" applyFont="1" applyFill="1" applyBorder="1" applyAlignment="1">
      <alignment vertical="top"/>
    </xf>
    <xf numFmtId="170" fontId="32" fillId="0" borderId="25" xfId="1" applyNumberFormat="1" applyFont="1" applyFill="1" applyBorder="1" applyAlignment="1">
      <alignment vertical="top"/>
    </xf>
    <xf numFmtId="164" fontId="32" fillId="0" borderId="40" xfId="1" applyNumberFormat="1" applyFont="1" applyFill="1" applyBorder="1" applyAlignment="1">
      <alignment vertical="top"/>
    </xf>
    <xf numFmtId="0" fontId="1" fillId="0" borderId="5" xfId="7" applyBorder="1"/>
    <xf numFmtId="164" fontId="32" fillId="0" borderId="0" xfId="1" applyNumberFormat="1" applyFont="1" applyFill="1" applyBorder="1" applyAlignment="1">
      <alignment vertical="top"/>
    </xf>
    <xf numFmtId="170" fontId="32" fillId="0" borderId="0" xfId="1" applyNumberFormat="1" applyFont="1" applyFill="1" applyBorder="1" applyAlignment="1">
      <alignment vertical="top"/>
    </xf>
    <xf numFmtId="164" fontId="32" fillId="0" borderId="15" xfId="1" applyNumberFormat="1" applyFont="1" applyFill="1" applyBorder="1" applyAlignment="1">
      <alignment vertical="top"/>
    </xf>
    <xf numFmtId="43" fontId="32" fillId="0" borderId="11" xfId="1" applyNumberFormat="1" applyFont="1" applyFill="1" applyBorder="1" applyAlignment="1">
      <alignment vertical="top"/>
    </xf>
    <xf numFmtId="9" fontId="32" fillId="0" borderId="0" xfId="1" applyNumberFormat="1" applyFont="1" applyFill="1" applyBorder="1" applyAlignment="1"/>
    <xf numFmtId="0" fontId="35" fillId="0" borderId="0" xfId="7" applyFont="1" applyFill="1" applyAlignment="1"/>
    <xf numFmtId="3" fontId="14" fillId="0" borderId="0" xfId="7" applyNumberFormat="1" applyFont="1" applyBorder="1" applyAlignment="1">
      <alignment horizontal="left"/>
    </xf>
    <xf numFmtId="3" fontId="17" fillId="0" borderId="0" xfId="0" quotePrefix="1" applyNumberFormat="1" applyFont="1" applyFill="1" applyBorder="1" applyAlignment="1">
      <alignment horizontal="left"/>
    </xf>
    <xf numFmtId="3" fontId="14" fillId="0" borderId="0" xfId="7" quotePrefix="1" applyNumberFormat="1" applyFont="1" applyBorder="1" applyAlignment="1">
      <alignment horizontal="left"/>
    </xf>
    <xf numFmtId="166" fontId="14" fillId="0" borderId="0" xfId="3" quotePrefix="1" applyNumberFormat="1" applyFont="1" applyBorder="1" applyAlignment="1">
      <alignment horizontal="center"/>
    </xf>
    <xf numFmtId="3" fontId="14" fillId="2" borderId="7" xfId="7" applyNumberFormat="1" applyFont="1" applyFill="1" applyBorder="1" applyAlignment="1">
      <alignment horizontal="center"/>
    </xf>
    <xf numFmtId="3" fontId="14" fillId="3" borderId="9" xfId="7" applyNumberFormat="1" applyFont="1" applyFill="1" applyBorder="1" applyAlignment="1">
      <alignment horizontal="center"/>
    </xf>
    <xf numFmtId="0" fontId="14" fillId="4" borderId="7" xfId="7" quotePrefix="1" applyFont="1" applyFill="1" applyBorder="1" applyAlignment="1">
      <alignment horizontal="center"/>
    </xf>
    <xf numFmtId="0" fontId="14" fillId="4" borderId="9" xfId="7" quotePrefix="1" applyFont="1" applyFill="1" applyBorder="1" applyAlignment="1">
      <alignment horizontal="center"/>
    </xf>
    <xf numFmtId="0" fontId="14" fillId="2" borderId="9" xfId="7" quotePrefix="1" applyFont="1" applyFill="1" applyBorder="1" applyAlignment="1">
      <alignment horizontal="center"/>
    </xf>
    <xf numFmtId="0" fontId="14" fillId="3" borderId="13" xfId="7" quotePrefix="1" applyFont="1" applyFill="1" applyBorder="1" applyAlignment="1">
      <alignment horizontal="center"/>
    </xf>
    <xf numFmtId="164" fontId="1" fillId="0" borderId="4" xfId="1" applyNumberFormat="1" applyFont="1" applyBorder="1" applyAlignment="1">
      <alignment horizontal="left"/>
    </xf>
    <xf numFmtId="164" fontId="1" fillId="0" borderId="3" xfId="1" applyNumberFormat="1" applyFont="1" applyFill="1" applyBorder="1" applyAlignment="1">
      <alignment horizontal="left"/>
    </xf>
    <xf numFmtId="0" fontId="1" fillId="0" borderId="6" xfId="7" applyFont="1" applyBorder="1"/>
    <xf numFmtId="0" fontId="14" fillId="0" borderId="6" xfId="7" quotePrefix="1" applyFont="1" applyBorder="1" applyAlignment="1">
      <alignment horizontal="right" vertical="center"/>
    </xf>
    <xf numFmtId="0" fontId="14" fillId="0" borderId="10" xfId="7" quotePrefix="1" applyFont="1" applyBorder="1" applyAlignment="1">
      <alignment horizontal="right" vertical="center"/>
    </xf>
    <xf numFmtId="0" fontId="14" fillId="0" borderId="6" xfId="7" quotePrefix="1" applyFont="1" applyBorder="1" applyAlignment="1">
      <alignment horizontal="fill" vertical="center"/>
    </xf>
    <xf numFmtId="0" fontId="14" fillId="0" borderId="12" xfId="7" quotePrefix="1" applyFont="1" applyBorder="1" applyAlignment="1">
      <alignment horizontal="right" vertical="center"/>
    </xf>
    <xf numFmtId="174" fontId="1" fillId="0" borderId="0" xfId="3" applyNumberFormat="1" applyFont="1" applyBorder="1"/>
    <xf numFmtId="164" fontId="16" fillId="0" borderId="0" xfId="1" applyNumberFormat="1" applyFont="1" applyBorder="1" applyAlignment="1">
      <alignment horizontal="left"/>
    </xf>
    <xf numFmtId="0" fontId="14" fillId="0" borderId="0" xfId="7" applyFont="1" applyBorder="1" applyAlignment="1">
      <alignment horizontal="right"/>
    </xf>
    <xf numFmtId="164" fontId="14" fillId="0" borderId="1" xfId="1" applyNumberFormat="1" applyFont="1" applyBorder="1" applyAlignment="1">
      <alignment horizontal="left"/>
    </xf>
    <xf numFmtId="164" fontId="1" fillId="0" borderId="2" xfId="1" applyNumberFormat="1" applyFont="1" applyBorder="1" applyAlignment="1">
      <alignment horizontal="left"/>
    </xf>
    <xf numFmtId="175" fontId="14" fillId="0" borderId="2" xfId="7" quotePrefix="1" applyNumberFormat="1" applyFont="1" applyBorder="1" applyAlignment="1">
      <alignment horizontal="center" wrapText="1"/>
    </xf>
    <xf numFmtId="175" fontId="14" fillId="0" borderId="14" xfId="7" quotePrefix="1" applyNumberFormat="1" applyFont="1" applyBorder="1" applyAlignment="1">
      <alignment horizontal="center" wrapText="1"/>
    </xf>
    <xf numFmtId="0" fontId="1" fillId="0" borderId="1" xfId="7" applyFont="1" applyBorder="1"/>
    <xf numFmtId="164" fontId="1" fillId="0" borderId="0" xfId="1" applyNumberFormat="1" applyFont="1" applyBorder="1" applyAlignment="1">
      <alignment horizontal="left"/>
    </xf>
    <xf numFmtId="0" fontId="1" fillId="0" borderId="4" xfId="7" applyFont="1" applyBorder="1"/>
    <xf numFmtId="164" fontId="1" fillId="0" borderId="0" xfId="1" quotePrefix="1" applyNumberFormat="1" applyFont="1" applyFill="1" applyBorder="1" applyAlignment="1">
      <alignment horizontal="right"/>
    </xf>
    <xf numFmtId="164" fontId="1" fillId="0" borderId="15" xfId="1" quotePrefix="1" applyNumberFormat="1" applyFont="1" applyFill="1" applyBorder="1" applyAlignment="1">
      <alignment horizontal="right"/>
    </xf>
    <xf numFmtId="0" fontId="1" fillId="0" borderId="0" xfId="7" applyFont="1" applyBorder="1"/>
    <xf numFmtId="164" fontId="1" fillId="0" borderId="0" xfId="1" applyNumberFormat="1" applyFont="1" applyFill="1" applyBorder="1" applyAlignment="1"/>
    <xf numFmtId="164" fontId="1" fillId="0" borderId="15" xfId="1" applyNumberFormat="1" applyFont="1" applyFill="1" applyBorder="1" applyAlignment="1"/>
    <xf numFmtId="0" fontId="1" fillId="0" borderId="4" xfId="7" applyFont="1" applyFill="1" applyBorder="1"/>
    <xf numFmtId="0" fontId="1" fillId="0" borderId="0" xfId="7" applyFont="1" applyFill="1" applyBorder="1"/>
    <xf numFmtId="164" fontId="1" fillId="0" borderId="2" xfId="7" applyNumberFormat="1" applyFont="1" applyFill="1" applyBorder="1" applyAlignment="1"/>
    <xf numFmtId="164" fontId="1" fillId="0" borderId="14" xfId="7" applyNumberFormat="1" applyFont="1" applyFill="1" applyBorder="1" applyAlignment="1"/>
    <xf numFmtId="165" fontId="1" fillId="0" borderId="0" xfId="2" applyNumberFormat="1" applyFont="1" applyBorder="1" applyAlignment="1"/>
    <xf numFmtId="165" fontId="1" fillId="0" borderId="15" xfId="2" applyNumberFormat="1" applyFont="1" applyBorder="1" applyAlignment="1"/>
    <xf numFmtId="0" fontId="1" fillId="0" borderId="25" xfId="7" applyFont="1" applyBorder="1" applyAlignment="1"/>
    <xf numFmtId="164" fontId="1" fillId="0" borderId="25" xfId="1" applyNumberFormat="1" applyFont="1" applyBorder="1" applyAlignment="1"/>
    <xf numFmtId="164" fontId="1" fillId="0" borderId="40" xfId="1" applyNumberFormat="1" applyFont="1" applyBorder="1" applyAlignment="1"/>
    <xf numFmtId="0" fontId="1" fillId="0" borderId="0" xfId="7" applyFont="1" applyFill="1"/>
    <xf numFmtId="43" fontId="14" fillId="0" borderId="0" xfId="7" applyNumberFormat="1" applyFont="1" applyBorder="1" applyAlignment="1">
      <alignment horizontal="right"/>
    </xf>
    <xf numFmtId="43" fontId="14" fillId="0" borderId="0" xfId="7" applyNumberFormat="1" applyFont="1" applyBorder="1" applyAlignment="1">
      <alignment horizontal="center"/>
    </xf>
    <xf numFmtId="43" fontId="14" fillId="0" borderId="15" xfId="7" applyNumberFormat="1" applyFont="1" applyBorder="1" applyAlignment="1">
      <alignment horizontal="center"/>
    </xf>
    <xf numFmtId="164" fontId="1" fillId="0" borderId="15" xfId="1" applyNumberFormat="1" applyFont="1" applyBorder="1"/>
    <xf numFmtId="164" fontId="1" fillId="0" borderId="0" xfId="7" applyNumberFormat="1" applyFont="1" applyFill="1" applyBorder="1" applyAlignment="1"/>
    <xf numFmtId="164" fontId="1" fillId="0" borderId="0" xfId="7" applyNumberFormat="1" applyFont="1" applyBorder="1" applyAlignment="1"/>
    <xf numFmtId="0" fontId="1" fillId="0" borderId="10" xfId="7" applyFont="1" applyBorder="1"/>
    <xf numFmtId="0" fontId="1" fillId="0" borderId="11" xfId="7" applyFont="1" applyBorder="1"/>
    <xf numFmtId="0" fontId="1" fillId="0" borderId="11" xfId="7" applyFont="1" applyBorder="1" applyAlignment="1"/>
    <xf numFmtId="0" fontId="1" fillId="0" borderId="41" xfId="7" applyFont="1" applyBorder="1" applyAlignment="1"/>
    <xf numFmtId="0" fontId="1" fillId="0" borderId="36" xfId="7" applyFont="1" applyBorder="1" applyAlignment="1"/>
    <xf numFmtId="0" fontId="1" fillId="0" borderId="0" xfId="7" applyFont="1" applyAlignment="1"/>
    <xf numFmtId="164" fontId="1" fillId="0" borderId="0" xfId="7" applyNumberFormat="1" applyFont="1" applyFill="1"/>
    <xf numFmtId="0" fontId="1" fillId="0" borderId="0" xfId="7" applyFont="1" applyFill="1" applyAlignment="1"/>
    <xf numFmtId="9" fontId="14" fillId="0" borderId="0" xfId="3" applyFont="1" applyBorder="1" applyAlignment="1">
      <alignment horizontal="left"/>
    </xf>
    <xf numFmtId="9" fontId="14" fillId="0" borderId="0" xfId="3" quotePrefix="1" applyFont="1" applyBorder="1" applyAlignment="1">
      <alignment horizontal="center"/>
    </xf>
    <xf numFmtId="3" fontId="14" fillId="2" borderId="9" xfId="7" applyNumberFormat="1" applyFont="1" applyFill="1" applyBorder="1" applyAlignment="1">
      <alignment horizontal="center"/>
    </xf>
    <xf numFmtId="3" fontId="14" fillId="3" borderId="13" xfId="7" applyNumberFormat="1" applyFont="1" applyFill="1" applyBorder="1" applyAlignment="1">
      <alignment horizontal="right"/>
    </xf>
    <xf numFmtId="0" fontId="14" fillId="4" borderId="10" xfId="7" quotePrefix="1" applyFont="1" applyFill="1" applyBorder="1" applyAlignment="1">
      <alignment horizontal="center"/>
    </xf>
    <xf numFmtId="0" fontId="14" fillId="4" borderId="11" xfId="7" quotePrefix="1" applyFont="1" applyFill="1" applyBorder="1" applyAlignment="1">
      <alignment horizontal="center"/>
    </xf>
    <xf numFmtId="164" fontId="1" fillId="0" borderId="4" xfId="1" quotePrefix="1" applyNumberFormat="1" applyFont="1" applyBorder="1" applyAlignment="1">
      <alignment horizontal="left"/>
    </xf>
    <xf numFmtId="164" fontId="1" fillId="0" borderId="0" xfId="1" quotePrefix="1" applyNumberFormat="1" applyFont="1" applyBorder="1" applyAlignment="1">
      <alignment horizontal="left"/>
    </xf>
    <xf numFmtId="164" fontId="1" fillId="0" borderId="0" xfId="1" quotePrefix="1" applyNumberFormat="1" applyFont="1" applyFill="1" applyBorder="1" applyAlignment="1">
      <alignment horizontal="left"/>
    </xf>
    <xf numFmtId="164" fontId="1" fillId="0" borderId="1" xfId="1" quotePrefix="1" applyNumberFormat="1" applyFont="1" applyFill="1" applyBorder="1" applyAlignment="1">
      <alignment horizontal="left"/>
    </xf>
    <xf numFmtId="164" fontId="1" fillId="0" borderId="2" xfId="1" quotePrefix="1" applyNumberFormat="1" applyFont="1" applyFill="1" applyBorder="1" applyAlignment="1">
      <alignment horizontal="left"/>
    </xf>
    <xf numFmtId="164" fontId="1" fillId="0" borderId="15" xfId="1" quotePrefix="1" applyNumberFormat="1" applyFont="1" applyFill="1" applyBorder="1" applyAlignment="1">
      <alignment horizontal="left"/>
    </xf>
    <xf numFmtId="164" fontId="1" fillId="0" borderId="1" xfId="1" applyNumberFormat="1" applyFont="1" applyBorder="1" applyAlignment="1">
      <alignment horizontal="left"/>
    </xf>
    <xf numFmtId="43" fontId="1" fillId="0" borderId="1" xfId="1" quotePrefix="1" applyNumberFormat="1" applyFont="1" applyFill="1" applyBorder="1" applyAlignment="1">
      <alignment horizontal="left"/>
    </xf>
    <xf numFmtId="164" fontId="1" fillId="0" borderId="14" xfId="1" quotePrefix="1" applyNumberFormat="1" applyFont="1" applyFill="1" applyBorder="1" applyAlignment="1">
      <alignment horizontal="left"/>
    </xf>
    <xf numFmtId="164" fontId="1" fillId="0" borderId="10" xfId="1" applyNumberFormat="1" applyFont="1" applyBorder="1" applyAlignment="1">
      <alignment horizontal="left"/>
    </xf>
    <xf numFmtId="37" fontId="1" fillId="0" borderId="11" xfId="1" quotePrefix="1" applyNumberFormat="1" applyFont="1" applyFill="1" applyBorder="1" applyAlignment="1">
      <alignment horizontal="right"/>
    </xf>
    <xf numFmtId="37" fontId="1" fillId="0" borderId="10" xfId="1" quotePrefix="1" applyNumberFormat="1" applyFont="1" applyFill="1" applyBorder="1" applyAlignment="1">
      <alignment horizontal="right"/>
    </xf>
    <xf numFmtId="37" fontId="1" fillId="0" borderId="12" xfId="1" quotePrefix="1" applyNumberFormat="1" applyFont="1" applyFill="1" applyBorder="1" applyAlignment="1">
      <alignment horizontal="right"/>
    </xf>
    <xf numFmtId="164" fontId="14" fillId="6" borderId="7" xfId="1" applyNumberFormat="1" applyFont="1" applyFill="1" applyBorder="1" applyAlignment="1">
      <alignment horizontal="left"/>
    </xf>
    <xf numFmtId="165" fontId="14" fillId="6" borderId="7" xfId="2" quotePrefix="1" applyNumberFormat="1" applyFont="1" applyFill="1" applyBorder="1" applyAlignment="1">
      <alignment horizontal="left"/>
    </xf>
    <xf numFmtId="165" fontId="14" fillId="6" borderId="8" xfId="2" quotePrefix="1" applyNumberFormat="1" applyFont="1" applyFill="1" applyBorder="1" applyAlignment="1">
      <alignment horizontal="left"/>
    </xf>
    <xf numFmtId="0" fontId="14" fillId="0" borderId="4" xfId="7" applyFont="1" applyBorder="1" applyAlignment="1">
      <alignment horizontal="center"/>
    </xf>
    <xf numFmtId="0" fontId="14" fillId="0" borderId="0" xfId="7" applyFont="1" applyBorder="1" applyAlignment="1">
      <alignment horizontal="center"/>
    </xf>
    <xf numFmtId="0" fontId="14" fillId="0" borderId="15" xfId="7" applyFont="1" applyBorder="1" applyAlignment="1">
      <alignment horizontal="center"/>
    </xf>
    <xf numFmtId="164" fontId="1" fillId="0" borderId="4" xfId="1" applyNumberFormat="1" applyFont="1" applyBorder="1" applyAlignment="1">
      <alignment horizontal="right"/>
    </xf>
    <xf numFmtId="164" fontId="1" fillId="0" borderId="15" xfId="1" applyNumberFormat="1" applyFont="1" applyBorder="1" applyAlignment="1">
      <alignment horizontal="right"/>
    </xf>
    <xf numFmtId="164" fontId="1" fillId="0" borderId="11" xfId="1" quotePrefix="1" applyNumberFormat="1" applyFont="1" applyBorder="1" applyAlignment="1">
      <alignment horizontal="left"/>
    </xf>
    <xf numFmtId="164" fontId="1" fillId="0" borderId="10" xfId="1" quotePrefix="1" applyNumberFormat="1" applyFont="1" applyBorder="1" applyAlignment="1">
      <alignment horizontal="left"/>
    </xf>
    <xf numFmtId="164" fontId="1" fillId="0" borderId="12" xfId="1" quotePrefix="1" applyNumberFormat="1" applyFont="1" applyBorder="1" applyAlignment="1">
      <alignment horizontal="left"/>
    </xf>
    <xf numFmtId="164" fontId="14" fillId="6" borderId="1" xfId="1" applyNumberFormat="1" applyFont="1" applyFill="1" applyBorder="1" applyAlignment="1">
      <alignment horizontal="left"/>
    </xf>
    <xf numFmtId="165" fontId="14" fillId="6" borderId="1" xfId="2" quotePrefix="1" applyNumberFormat="1" applyFont="1" applyFill="1" applyBorder="1" applyAlignment="1">
      <alignment horizontal="left"/>
    </xf>
    <xf numFmtId="165" fontId="14" fillId="6" borderId="2" xfId="2" quotePrefix="1" applyNumberFormat="1" applyFont="1" applyFill="1" applyBorder="1" applyAlignment="1">
      <alignment horizontal="left"/>
    </xf>
    <xf numFmtId="165" fontId="14" fillId="6" borderId="14" xfId="2" quotePrefix="1" applyNumberFormat="1" applyFont="1" applyFill="1" applyBorder="1" applyAlignment="1">
      <alignment horizontal="left"/>
    </xf>
    <xf numFmtId="164" fontId="14" fillId="7" borderId="7" xfId="1" quotePrefix="1" applyNumberFormat="1" applyFont="1" applyFill="1" applyBorder="1" applyAlignment="1">
      <alignment horizontal="left"/>
    </xf>
    <xf numFmtId="165" fontId="14" fillId="7" borderId="7" xfId="2" quotePrefix="1" applyNumberFormat="1" applyFont="1" applyFill="1" applyBorder="1" applyAlignment="1">
      <alignment horizontal="left"/>
    </xf>
    <xf numFmtId="165" fontId="14" fillId="7" borderId="8" xfId="2" quotePrefix="1" applyNumberFormat="1" applyFont="1" applyFill="1" applyBorder="1" applyAlignment="1">
      <alignment horizontal="left"/>
    </xf>
    <xf numFmtId="165" fontId="14" fillId="7" borderId="13" xfId="2" quotePrefix="1" applyNumberFormat="1" applyFont="1" applyFill="1" applyBorder="1" applyAlignment="1">
      <alignment horizontal="left"/>
    </xf>
    <xf numFmtId="0" fontId="17" fillId="0" borderId="7" xfId="7" applyFont="1" applyBorder="1"/>
    <xf numFmtId="0" fontId="14" fillId="4" borderId="8" xfId="7" quotePrefix="1" applyFont="1" applyFill="1" applyBorder="1" applyAlignment="1">
      <alignment horizontal="center"/>
    </xf>
    <xf numFmtId="0" fontId="14" fillId="4" borderId="13" xfId="7" quotePrefix="1" applyFont="1" applyFill="1" applyBorder="1" applyAlignment="1">
      <alignment horizontal="center"/>
    </xf>
    <xf numFmtId="164" fontId="16" fillId="0" borderId="4" xfId="1" quotePrefix="1" applyNumberFormat="1" applyFont="1" applyBorder="1" applyAlignment="1">
      <alignment horizontal="left"/>
    </xf>
    <xf numFmtId="166" fontId="26" fillId="0" borderId="0" xfId="3" applyNumberFormat="1" applyFont="1" applyBorder="1" applyAlignment="1">
      <alignment horizontal="center"/>
    </xf>
    <xf numFmtId="166" fontId="26" fillId="0" borderId="14" xfId="3" applyNumberFormat="1" applyFont="1" applyBorder="1" applyAlignment="1">
      <alignment horizontal="center"/>
    </xf>
    <xf numFmtId="166" fontId="26" fillId="0" borderId="3" xfId="3" applyNumberFormat="1" applyFont="1" applyBorder="1" applyAlignment="1">
      <alignment horizontal="center"/>
    </xf>
    <xf numFmtId="166" fontId="26" fillId="0" borderId="3" xfId="3" applyNumberFormat="1" applyFont="1" applyFill="1" applyBorder="1" applyAlignment="1">
      <alignment horizontal="center"/>
    </xf>
    <xf numFmtId="166" fontId="26" fillId="0" borderId="5" xfId="3" applyNumberFormat="1" applyFont="1" applyBorder="1" applyAlignment="1">
      <alignment horizontal="center"/>
    </xf>
    <xf numFmtId="166" fontId="26" fillId="0" borderId="5" xfId="3" applyNumberFormat="1" applyFont="1" applyFill="1" applyBorder="1" applyAlignment="1">
      <alignment horizontal="center"/>
    </xf>
    <xf numFmtId="165" fontId="1" fillId="0" borderId="4" xfId="2" applyNumberFormat="1" applyFont="1" applyBorder="1" applyAlignment="1">
      <alignment horizontal="left"/>
    </xf>
    <xf numFmtId="165" fontId="1" fillId="0" borderId="0" xfId="2" applyNumberFormat="1" applyFont="1" applyBorder="1" applyAlignment="1">
      <alignment horizontal="left"/>
    </xf>
    <xf numFmtId="165" fontId="1" fillId="0" borderId="0" xfId="1" applyNumberFormat="1" applyFont="1" applyBorder="1" applyAlignment="1">
      <alignment horizontal="left"/>
    </xf>
    <xf numFmtId="165" fontId="1" fillId="0" borderId="5" xfId="7" applyNumberFormat="1" applyFont="1" applyBorder="1"/>
    <xf numFmtId="1" fontId="1" fillId="0" borderId="5" xfId="7" applyNumberFormat="1" applyFont="1" applyBorder="1"/>
    <xf numFmtId="165" fontId="14" fillId="6" borderId="13" xfId="2" quotePrefix="1" applyNumberFormat="1" applyFont="1" applyFill="1" applyBorder="1" applyAlignment="1">
      <alignment horizontal="left"/>
    </xf>
    <xf numFmtId="164" fontId="14" fillId="0" borderId="2" xfId="1" applyNumberFormat="1" applyFont="1" applyBorder="1" applyAlignment="1">
      <alignment horizontal="left"/>
    </xf>
    <xf numFmtId="1" fontId="14" fillId="0" borderId="0" xfId="7" applyNumberFormat="1" applyFont="1" applyBorder="1"/>
    <xf numFmtId="164" fontId="14" fillId="0" borderId="0" xfId="1" quotePrefix="1" applyNumberFormat="1" applyFont="1" applyBorder="1" applyAlignment="1">
      <alignment horizontal="left"/>
    </xf>
    <xf numFmtId="14" fontId="37" fillId="0" borderId="0" xfId="0" applyNumberFormat="1" applyFont="1" applyAlignment="1">
      <alignment vertical="center"/>
    </xf>
    <xf numFmtId="44" fontId="1" fillId="0" borderId="0" xfId="2" applyNumberFormat="1" applyFont="1" applyBorder="1"/>
    <xf numFmtId="43" fontId="1" fillId="0" borderId="0" xfId="1" applyFont="1" applyAlignment="1"/>
    <xf numFmtId="44" fontId="1" fillId="0" borderId="0" xfId="2" applyNumberFormat="1" applyFont="1" applyAlignment="1"/>
    <xf numFmtId="166" fontId="1" fillId="0" borderId="0" xfId="3" applyNumberFormat="1" applyFont="1" applyAlignment="1">
      <alignment horizontal="center"/>
    </xf>
    <xf numFmtId="164" fontId="1" fillId="0" borderId="0" xfId="7" applyNumberFormat="1" applyFont="1" applyFill="1" applyAlignment="1"/>
    <xf numFmtId="44" fontId="1" fillId="0" borderId="0" xfId="2" applyFont="1" applyFill="1" applyAlignment="1"/>
    <xf numFmtId="3" fontId="14" fillId="3" borderId="3" xfId="7" applyNumberFormat="1" applyFont="1" applyFill="1" applyBorder="1" applyAlignment="1">
      <alignment horizontal="center"/>
    </xf>
    <xf numFmtId="0" fontId="36" fillId="0" borderId="12" xfId="7" applyFont="1" applyBorder="1" applyAlignment="1">
      <alignment horizontal="left"/>
    </xf>
    <xf numFmtId="0" fontId="14" fillId="2" borderId="8" xfId="7" quotePrefix="1" applyFont="1" applyFill="1" applyBorder="1" applyAlignment="1">
      <alignment horizontal="center"/>
    </xf>
    <xf numFmtId="164" fontId="0" fillId="0" borderId="4" xfId="1" applyNumberFormat="1" applyFont="1" applyBorder="1" applyAlignment="1">
      <alignment horizontal="left"/>
    </xf>
    <xf numFmtId="165" fontId="1" fillId="0" borderId="1" xfId="2" quotePrefix="1" applyNumberFormat="1" applyFont="1" applyBorder="1" applyAlignment="1">
      <alignment horizontal="left"/>
    </xf>
    <xf numFmtId="165" fontId="21" fillId="0" borderId="0" xfId="2" quotePrefix="1" applyNumberFormat="1" applyFont="1" applyBorder="1" applyAlignment="1">
      <alignment horizontal="left"/>
    </xf>
    <xf numFmtId="165" fontId="21" fillId="0" borderId="3" xfId="2" quotePrefix="1" applyNumberFormat="1" applyFont="1" applyFill="1" applyBorder="1" applyAlignment="1">
      <alignment horizontal="left"/>
    </xf>
    <xf numFmtId="165" fontId="21" fillId="0" borderId="5" xfId="2" quotePrefix="1" applyNumberFormat="1" applyFont="1" applyFill="1" applyBorder="1" applyAlignment="1">
      <alignment horizontal="left"/>
    </xf>
    <xf numFmtId="166" fontId="1" fillId="0" borderId="4" xfId="1" quotePrefix="1" applyNumberFormat="1" applyFont="1" applyFill="1" applyBorder="1" applyAlignment="1">
      <alignment horizontal="right"/>
    </xf>
    <xf numFmtId="166" fontId="1" fillId="0" borderId="0" xfId="1" quotePrefix="1" applyNumberFormat="1" applyFont="1" applyFill="1" applyBorder="1" applyAlignment="1">
      <alignment horizontal="right"/>
    </xf>
    <xf numFmtId="166" fontId="1" fillId="0" borderId="6" xfId="1" quotePrefix="1" applyNumberFormat="1" applyFont="1" applyFill="1" applyBorder="1" applyAlignment="1">
      <alignment horizontal="right"/>
    </xf>
    <xf numFmtId="166" fontId="1" fillId="0" borderId="5" xfId="1" quotePrefix="1" applyNumberFormat="1" applyFont="1" applyFill="1" applyBorder="1" applyAlignment="1">
      <alignment horizontal="right"/>
    </xf>
    <xf numFmtId="164" fontId="0" fillId="0" borderId="7" xfId="1" applyNumberFormat="1" applyFont="1" applyBorder="1" applyAlignment="1">
      <alignment horizontal="left"/>
    </xf>
    <xf numFmtId="165" fontId="1" fillId="0" borderId="7" xfId="2" quotePrefix="1" applyNumberFormat="1" applyFont="1" applyFill="1" applyBorder="1" applyAlignment="1">
      <alignment horizontal="left"/>
    </xf>
    <xf numFmtId="165" fontId="1" fillId="0" borderId="8" xfId="2" quotePrefix="1" applyNumberFormat="1" applyFont="1" applyFill="1" applyBorder="1" applyAlignment="1">
      <alignment horizontal="left"/>
    </xf>
    <xf numFmtId="165" fontId="1" fillId="0" borderId="9" xfId="2" quotePrefix="1" applyNumberFormat="1" applyFont="1" applyFill="1" applyBorder="1" applyAlignment="1">
      <alignment horizontal="left"/>
    </xf>
    <xf numFmtId="164" fontId="1" fillId="0" borderId="0" xfId="1" applyNumberFormat="1" applyFont="1" applyAlignment="1"/>
    <xf numFmtId="164" fontId="1" fillId="0" borderId="0" xfId="7" applyNumberFormat="1" applyFont="1" applyAlignment="1"/>
    <xf numFmtId="3" fontId="14" fillId="0" borderId="0" xfId="10" applyNumberFormat="1" applyFont="1" applyBorder="1" applyAlignment="1">
      <alignment horizontal="left"/>
    </xf>
    <xf numFmtId="0" fontId="1" fillId="0" borderId="0" xfId="10" applyFont="1"/>
    <xf numFmtId="3" fontId="1" fillId="0" borderId="0" xfId="10" quotePrefix="1" applyNumberFormat="1" applyFont="1" applyBorder="1" applyAlignment="1">
      <alignment horizontal="left"/>
    </xf>
    <xf numFmtId="3" fontId="17" fillId="0" borderId="0" xfId="10" quotePrefix="1" applyNumberFormat="1" applyFont="1" applyBorder="1" applyAlignment="1">
      <alignment horizontal="left"/>
    </xf>
    <xf numFmtId="3" fontId="36" fillId="0" borderId="0" xfId="10" applyNumberFormat="1" applyFont="1" applyBorder="1" applyAlignment="1">
      <alignment horizontal="left"/>
    </xf>
    <xf numFmtId="3" fontId="36" fillId="0" borderId="0" xfId="10" quotePrefix="1" applyNumberFormat="1" applyFont="1" applyBorder="1" applyAlignment="1">
      <alignment horizontal="left"/>
    </xf>
    <xf numFmtId="3" fontId="18" fillId="0" borderId="0" xfId="10" applyNumberFormat="1" applyFont="1"/>
    <xf numFmtId="3" fontId="38" fillId="3" borderId="9" xfId="10" applyNumberFormat="1" applyFont="1" applyFill="1" applyBorder="1"/>
    <xf numFmtId="0" fontId="14" fillId="2" borderId="9" xfId="10" applyFont="1" applyFill="1" applyBorder="1" applyAlignment="1">
      <alignment horizontal="center"/>
    </xf>
    <xf numFmtId="0" fontId="14" fillId="3" borderId="9" xfId="10" applyFont="1" applyFill="1" applyBorder="1" applyAlignment="1">
      <alignment horizontal="center"/>
    </xf>
    <xf numFmtId="0" fontId="14" fillId="0" borderId="10" xfId="10" applyFont="1" applyBorder="1" applyAlignment="1">
      <alignment horizontal="left"/>
    </xf>
    <xf numFmtId="0" fontId="14" fillId="4" borderId="10" xfId="10" quotePrefix="1" applyFont="1" applyFill="1" applyBorder="1" applyAlignment="1">
      <alignment horizontal="center"/>
    </xf>
    <xf numFmtId="0" fontId="14" fillId="2" borderId="10" xfId="10" quotePrefix="1" applyFont="1" applyFill="1" applyBorder="1" applyAlignment="1">
      <alignment horizontal="center"/>
    </xf>
    <xf numFmtId="169" fontId="14" fillId="3" borderId="6" xfId="11" quotePrefix="1" applyNumberFormat="1" applyFont="1" applyFill="1" applyBorder="1" applyAlignment="1">
      <alignment horizontal="center"/>
    </xf>
    <xf numFmtId="0" fontId="1" fillId="0" borderId="4" xfId="10" applyFont="1" applyBorder="1"/>
    <xf numFmtId="0" fontId="1" fillId="0" borderId="5" xfId="10" applyFont="1" applyBorder="1"/>
    <xf numFmtId="0" fontId="14" fillId="0" borderId="10" xfId="10" quotePrefix="1" applyFont="1" applyBorder="1" applyAlignment="1">
      <alignment horizontal="left"/>
    </xf>
    <xf numFmtId="0" fontId="14" fillId="0" borderId="6" xfId="10" quotePrefix="1" applyFont="1" applyBorder="1" applyAlignment="1">
      <alignment horizontal="left"/>
    </xf>
    <xf numFmtId="165" fontId="14" fillId="0" borderId="6" xfId="12" applyNumberFormat="1" applyFont="1" applyBorder="1"/>
    <xf numFmtId="0" fontId="1" fillId="0" borderId="4" xfId="10" applyFont="1" applyBorder="1" applyAlignment="1">
      <alignment horizontal="left"/>
    </xf>
    <xf numFmtId="0" fontId="1" fillId="0" borderId="5" xfId="10" applyFont="1" applyBorder="1" applyAlignment="1">
      <alignment horizontal="left"/>
    </xf>
    <xf numFmtId="164" fontId="1" fillId="0" borderId="3" xfId="11" applyNumberFormat="1" applyFont="1" applyBorder="1"/>
    <xf numFmtId="0" fontId="0" fillId="0" borderId="4" xfId="10" quotePrefix="1" applyFont="1" applyBorder="1" applyAlignment="1">
      <alignment horizontal="left"/>
    </xf>
    <xf numFmtId="42" fontId="1" fillId="0" borderId="4" xfId="1" quotePrefix="1" applyNumberFormat="1" applyFont="1" applyBorder="1" applyAlignment="1">
      <alignment horizontal="left"/>
    </xf>
    <xf numFmtId="42" fontId="1" fillId="0" borderId="5" xfId="10" applyNumberFormat="1" applyFont="1" applyBorder="1"/>
    <xf numFmtId="0" fontId="0" fillId="0" borderId="4" xfId="10" applyFont="1" applyBorder="1" applyAlignment="1">
      <alignment horizontal="left"/>
    </xf>
    <xf numFmtId="41" fontId="1" fillId="0" borderId="5" xfId="10" quotePrefix="1" applyNumberFormat="1" applyFont="1" applyBorder="1" applyAlignment="1">
      <alignment horizontal="left"/>
    </xf>
    <xf numFmtId="41" fontId="1" fillId="0" borderId="5" xfId="13" applyFont="1" applyBorder="1"/>
    <xf numFmtId="43" fontId="1" fillId="0" borderId="4" xfId="1" quotePrefix="1" applyFont="1" applyBorder="1" applyAlignment="1">
      <alignment horizontal="left"/>
    </xf>
    <xf numFmtId="0" fontId="1" fillId="0" borderId="4" xfId="10" quotePrefix="1" applyFont="1" applyBorder="1" applyAlignment="1">
      <alignment horizontal="left"/>
    </xf>
    <xf numFmtId="0" fontId="1" fillId="0" borderId="5" xfId="10" quotePrefix="1" applyFont="1" applyBorder="1" applyAlignment="1">
      <alignment horizontal="left"/>
    </xf>
    <xf numFmtId="164" fontId="1" fillId="0" borderId="5" xfId="11" applyNumberFormat="1" applyFont="1" applyBorder="1"/>
    <xf numFmtId="164" fontId="1" fillId="0" borderId="5" xfId="11" applyNumberFormat="1" applyFont="1" applyFill="1" applyBorder="1"/>
    <xf numFmtId="0" fontId="1" fillId="0" borderId="6" xfId="10" quotePrefix="1" applyFont="1" applyBorder="1" applyAlignment="1">
      <alignment horizontal="left"/>
    </xf>
    <xf numFmtId="0" fontId="14" fillId="0" borderId="7" xfId="10" quotePrefix="1" applyFont="1" applyBorder="1" applyAlignment="1">
      <alignment horizontal="left"/>
    </xf>
    <xf numFmtId="165" fontId="14" fillId="0" borderId="9" xfId="12" applyNumberFormat="1" applyFont="1" applyBorder="1"/>
    <xf numFmtId="0" fontId="1" fillId="0" borderId="0" xfId="14" quotePrefix="1" applyFont="1" applyFill="1" applyAlignment="1">
      <alignment horizontal="left" vertical="center"/>
    </xf>
    <xf numFmtId="41" fontId="1" fillId="0" borderId="0" xfId="10" applyNumberFormat="1" applyFont="1"/>
    <xf numFmtId="42" fontId="1" fillId="0" borderId="5" xfId="1" applyNumberFormat="1" applyFont="1" applyBorder="1"/>
    <xf numFmtId="0" fontId="0" fillId="0" borderId="0" xfId="10" applyFont="1"/>
    <xf numFmtId="176" fontId="1" fillId="0" borderId="0" xfId="1" applyNumberFormat="1" applyFont="1"/>
    <xf numFmtId="0" fontId="1" fillId="0" borderId="0" xfId="10" applyFont="1" applyBorder="1"/>
    <xf numFmtId="3" fontId="14" fillId="0" borderId="0" xfId="16" applyNumberFormat="1" applyFont="1" applyBorder="1" applyAlignment="1">
      <alignment horizontal="left"/>
    </xf>
    <xf numFmtId="0" fontId="1" fillId="0" borderId="0" xfId="16" applyFont="1"/>
    <xf numFmtId="0" fontId="1" fillId="0" borderId="0" xfId="16" applyFont="1" applyBorder="1"/>
    <xf numFmtId="0" fontId="1" fillId="0" borderId="0" xfId="16" applyFont="1" applyFill="1"/>
    <xf numFmtId="3" fontId="1" fillId="0" borderId="0" xfId="16" quotePrefix="1" applyNumberFormat="1" applyFont="1" applyBorder="1" applyAlignment="1">
      <alignment horizontal="left"/>
    </xf>
    <xf numFmtId="3" fontId="17" fillId="0" borderId="0" xfId="16" quotePrefix="1" applyNumberFormat="1" applyFont="1" applyBorder="1" applyAlignment="1">
      <alignment horizontal="left"/>
    </xf>
    <xf numFmtId="43" fontId="1" fillId="0" borderId="0" xfId="1" quotePrefix="1" applyFont="1" applyBorder="1" applyAlignment="1">
      <alignment horizontal="left"/>
    </xf>
    <xf numFmtId="0" fontId="14" fillId="0" borderId="0" xfId="16" applyFont="1"/>
    <xf numFmtId="0" fontId="26" fillId="0" borderId="0" xfId="0" applyFont="1" applyAlignment="1">
      <alignment horizontal="right"/>
    </xf>
    <xf numFmtId="9" fontId="21" fillId="0" borderId="0" xfId="17" applyNumberFormat="1" applyFont="1"/>
    <xf numFmtId="9" fontId="1" fillId="0" borderId="0" xfId="16" applyNumberFormat="1" applyFont="1"/>
    <xf numFmtId="0" fontId="1" fillId="0" borderId="0" xfId="16" applyFont="1" applyAlignment="1">
      <alignment horizontal="center"/>
    </xf>
    <xf numFmtId="164" fontId="18" fillId="0" borderId="0" xfId="17" applyNumberFormat="1" applyFont="1" applyFill="1" applyBorder="1" applyAlignment="1">
      <alignment horizontal="left"/>
    </xf>
    <xf numFmtId="167" fontId="18" fillId="0" borderId="0" xfId="17" applyNumberFormat="1" applyFont="1" applyFill="1" applyBorder="1" applyAlignment="1">
      <alignment horizontal="left"/>
    </xf>
    <xf numFmtId="164" fontId="14" fillId="0" borderId="7" xfId="17" applyNumberFormat="1" applyFont="1" applyFill="1" applyBorder="1" applyAlignment="1">
      <alignment horizontal="center"/>
    </xf>
    <xf numFmtId="164" fontId="14" fillId="0" borderId="8" xfId="17" applyNumberFormat="1" applyFont="1" applyFill="1" applyBorder="1" applyAlignment="1">
      <alignment horizontal="center"/>
    </xf>
    <xf numFmtId="164" fontId="14" fillId="0" borderId="13" xfId="17" applyNumberFormat="1" applyFont="1" applyFill="1" applyBorder="1" applyAlignment="1">
      <alignment horizontal="center"/>
    </xf>
    <xf numFmtId="164" fontId="1" fillId="0" borderId="4" xfId="17" applyNumberFormat="1" applyFont="1" applyFill="1" applyBorder="1"/>
    <xf numFmtId="164" fontId="39" fillId="0" borderId="0" xfId="17" quotePrefix="1" applyNumberFormat="1" applyFont="1" applyFill="1" applyBorder="1" applyAlignment="1">
      <alignment horizontal="right"/>
    </xf>
    <xf numFmtId="164" fontId="39" fillId="0" borderId="15" xfId="17" applyNumberFormat="1" applyFont="1" applyFill="1" applyBorder="1" applyAlignment="1">
      <alignment horizontal="right"/>
    </xf>
    <xf numFmtId="164" fontId="14" fillId="0" borderId="0" xfId="17" applyNumberFormat="1" applyFont="1" applyFill="1" applyBorder="1" applyAlignment="1">
      <alignment horizontal="left"/>
    </xf>
    <xf numFmtId="171" fontId="14" fillId="0" borderId="0" xfId="17" applyNumberFormat="1" applyFont="1" applyFill="1" applyBorder="1" applyAlignment="1">
      <alignment horizontal="left"/>
    </xf>
    <xf numFmtId="10" fontId="14" fillId="0" borderId="0" xfId="18" applyNumberFormat="1" applyFont="1" applyFill="1" applyBorder="1" applyAlignment="1"/>
    <xf numFmtId="10" fontId="14" fillId="0" borderId="15" xfId="18" applyNumberFormat="1" applyFont="1" applyFill="1" applyBorder="1" applyAlignment="1"/>
    <xf numFmtId="164" fontId="14" fillId="0" borderId="0" xfId="17" quotePrefix="1" applyNumberFormat="1" applyFont="1" applyFill="1" applyBorder="1" applyAlignment="1">
      <alignment horizontal="left"/>
    </xf>
    <xf numFmtId="164" fontId="1" fillId="0" borderId="10" xfId="17" applyNumberFormat="1" applyFont="1" applyFill="1" applyBorder="1"/>
    <xf numFmtId="10" fontId="14" fillId="0" borderId="11" xfId="18" applyNumberFormat="1" applyFont="1" applyFill="1" applyBorder="1" applyAlignment="1"/>
    <xf numFmtId="10" fontId="14" fillId="0" borderId="12" xfId="18" applyNumberFormat="1" applyFont="1" applyFill="1" applyBorder="1" applyAlignment="1"/>
    <xf numFmtId="164" fontId="1" fillId="0" borderId="0" xfId="17" applyNumberFormat="1" applyFont="1" applyFill="1" applyBorder="1"/>
    <xf numFmtId="10" fontId="14" fillId="0" borderId="0" xfId="17" applyNumberFormat="1" applyFont="1" applyFill="1" applyBorder="1"/>
    <xf numFmtId="164" fontId="14" fillId="0" borderId="11" xfId="17" applyNumberFormat="1" applyFont="1" applyFill="1" applyBorder="1" applyAlignment="1">
      <alignment horizontal="left"/>
    </xf>
    <xf numFmtId="0" fontId="14" fillId="0" borderId="4" xfId="16" applyFont="1" applyFill="1" applyBorder="1" applyAlignment="1">
      <alignment horizontal="left"/>
    </xf>
    <xf numFmtId="164" fontId="14" fillId="0" borderId="7" xfId="17" quotePrefix="1" applyNumberFormat="1" applyFont="1" applyFill="1" applyBorder="1" applyAlignment="1">
      <alignment horizontal="center"/>
    </xf>
    <xf numFmtId="164" fontId="14" fillId="0" borderId="9" xfId="17" applyNumberFormat="1" applyFont="1" applyFill="1" applyBorder="1" applyAlignment="1">
      <alignment horizontal="center"/>
    </xf>
    <xf numFmtId="0" fontId="14" fillId="0" borderId="9" xfId="16" applyFont="1" applyFill="1" applyBorder="1" applyAlignment="1">
      <alignment horizontal="center"/>
    </xf>
    <xf numFmtId="0" fontId="14" fillId="0" borderId="9" xfId="16" quotePrefix="1" applyFont="1" applyFill="1" applyBorder="1" applyAlignment="1">
      <alignment horizontal="center"/>
    </xf>
    <xf numFmtId="164" fontId="14" fillId="0" borderId="7" xfId="17" applyNumberFormat="1" applyFont="1" applyFill="1" applyBorder="1" applyAlignment="1">
      <alignment horizontal="left"/>
    </xf>
    <xf numFmtId="164" fontId="1" fillId="0" borderId="7" xfId="17" applyNumberFormat="1" applyFont="1" applyFill="1" applyBorder="1" applyAlignment="1">
      <alignment horizontal="right"/>
    </xf>
    <xf numFmtId="164" fontId="14" fillId="0" borderId="8" xfId="17" applyNumberFormat="1" applyFont="1" applyFill="1" applyBorder="1" applyAlignment="1">
      <alignment horizontal="right"/>
    </xf>
    <xf numFmtId="37" fontId="14" fillId="0" borderId="8" xfId="17" applyNumberFormat="1" applyFont="1" applyFill="1" applyBorder="1" applyAlignment="1">
      <alignment horizontal="right"/>
    </xf>
    <xf numFmtId="37" fontId="14" fillId="0" borderId="11" xfId="17" applyNumberFormat="1" applyFont="1" applyFill="1" applyBorder="1" applyAlignment="1">
      <alignment horizontal="center"/>
    </xf>
    <xf numFmtId="37" fontId="14" fillId="0" borderId="6" xfId="17" applyNumberFormat="1" applyFont="1" applyFill="1" applyBorder="1" applyAlignment="1">
      <alignment horizontal="right"/>
    </xf>
    <xf numFmtId="0" fontId="0" fillId="0" borderId="3" xfId="16" applyFont="1" applyFill="1" applyBorder="1" applyAlignment="1">
      <alignment horizontal="left"/>
    </xf>
    <xf numFmtId="43" fontId="1" fillId="0" borderId="3" xfId="1" quotePrefix="1" applyFont="1" applyFill="1" applyBorder="1" applyAlignment="1">
      <alignment horizontal="right"/>
    </xf>
    <xf numFmtId="42" fontId="1" fillId="0" borderId="3" xfId="19" quotePrefix="1" applyFont="1" applyFill="1" applyBorder="1" applyAlignment="1">
      <alignment horizontal="right"/>
    </xf>
    <xf numFmtId="164" fontId="1" fillId="0" borderId="3" xfId="1" applyNumberFormat="1" applyFont="1" applyFill="1" applyBorder="1" applyAlignment="1">
      <alignment horizontal="right"/>
    </xf>
    <xf numFmtId="43" fontId="1" fillId="0" borderId="3" xfId="1" applyFont="1" applyFill="1" applyBorder="1" applyAlignment="1">
      <alignment horizontal="right"/>
    </xf>
    <xf numFmtId="42" fontId="1" fillId="0" borderId="3" xfId="19" applyFont="1" applyFill="1" applyBorder="1" applyAlignment="1">
      <alignment horizontal="right"/>
    </xf>
    <xf numFmtId="177" fontId="1" fillId="0" borderId="1" xfId="17" applyNumberFormat="1" applyFont="1" applyFill="1" applyBorder="1" applyAlignment="1">
      <alignment horizontal="center"/>
    </xf>
    <xf numFmtId="44" fontId="1" fillId="0" borderId="3" xfId="19" applyNumberFormat="1" applyFont="1" applyFill="1" applyBorder="1" applyAlignment="1">
      <alignment horizontal="right"/>
    </xf>
    <xf numFmtId="165" fontId="1" fillId="0" borderId="3" xfId="19" applyNumberFormat="1" applyFont="1" applyFill="1" applyBorder="1" applyAlignment="1">
      <alignment horizontal="right"/>
    </xf>
    <xf numFmtId="0" fontId="0" fillId="0" borderId="0" xfId="16" applyFont="1" applyFill="1" applyBorder="1"/>
    <xf numFmtId="0" fontId="1" fillId="0" borderId="0" xfId="16" applyFont="1" applyFill="1" applyBorder="1"/>
    <xf numFmtId="0" fontId="0" fillId="0" borderId="5" xfId="16" applyFont="1" applyFill="1" applyBorder="1" applyAlignment="1">
      <alignment horizontal="left"/>
    </xf>
    <xf numFmtId="164" fontId="1" fillId="0" borderId="5" xfId="1" applyNumberFormat="1" applyFont="1" applyFill="1" applyBorder="1" applyAlignment="1">
      <alignment horizontal="left"/>
    </xf>
    <xf numFmtId="43" fontId="1" fillId="0" borderId="5" xfId="1" applyFont="1" applyFill="1" applyBorder="1" applyAlignment="1">
      <alignment horizontal="left"/>
    </xf>
    <xf numFmtId="164" fontId="1" fillId="0" borderId="5" xfId="1" applyNumberFormat="1" applyFont="1" applyFill="1" applyBorder="1" applyAlignment="1">
      <alignment horizontal="right"/>
    </xf>
    <xf numFmtId="43" fontId="1" fillId="0" borderId="5" xfId="1" applyFont="1" applyFill="1" applyBorder="1" applyAlignment="1">
      <alignment horizontal="right"/>
    </xf>
    <xf numFmtId="177" fontId="1" fillId="0" borderId="4" xfId="17" applyNumberFormat="1" applyFont="1" applyFill="1" applyBorder="1" applyAlignment="1">
      <alignment horizontal="center"/>
    </xf>
    <xf numFmtId="164" fontId="1" fillId="0" borderId="5" xfId="17" applyNumberFormat="1" applyFont="1" applyFill="1" applyBorder="1" applyAlignment="1">
      <alignment horizontal="right"/>
    </xf>
    <xf numFmtId="43" fontId="1" fillId="0" borderId="5" xfId="17" applyNumberFormat="1" applyFont="1" applyFill="1" applyBorder="1" applyAlignment="1">
      <alignment horizontal="right"/>
    </xf>
    <xf numFmtId="43" fontId="1" fillId="0" borderId="5" xfId="1" applyNumberFormat="1" applyFont="1" applyFill="1" applyBorder="1" applyAlignment="1">
      <alignment horizontal="left"/>
    </xf>
    <xf numFmtId="164" fontId="0" fillId="0" borderId="5" xfId="1" applyNumberFormat="1" applyFont="1" applyFill="1" applyBorder="1" applyAlignment="1">
      <alignment horizontal="left"/>
    </xf>
    <xf numFmtId="170" fontId="1" fillId="0" borderId="5" xfId="1" applyNumberFormat="1" applyFont="1" applyFill="1" applyBorder="1" applyAlignment="1">
      <alignment horizontal="left"/>
    </xf>
    <xf numFmtId="0" fontId="1" fillId="0" borderId="5" xfId="16" applyFont="1" applyFill="1" applyBorder="1" applyAlignment="1">
      <alignment horizontal="left"/>
    </xf>
    <xf numFmtId="0" fontId="1" fillId="0" borderId="3" xfId="16" applyFont="1" applyFill="1" applyBorder="1" applyAlignment="1">
      <alignment horizontal="left"/>
    </xf>
    <xf numFmtId="177" fontId="1" fillId="0" borderId="3" xfId="17" applyNumberFormat="1" applyFont="1" applyFill="1" applyBorder="1" applyAlignment="1">
      <alignment horizontal="right"/>
    </xf>
    <xf numFmtId="37" fontId="1" fillId="0" borderId="3" xfId="17" applyNumberFormat="1" applyFont="1" applyFill="1" applyBorder="1" applyAlignment="1">
      <alignment horizontal="right"/>
    </xf>
    <xf numFmtId="164" fontId="1" fillId="0" borderId="3" xfId="17" applyNumberFormat="1" applyFont="1" applyFill="1" applyBorder="1" applyAlignment="1">
      <alignment horizontal="right"/>
    </xf>
    <xf numFmtId="164" fontId="14" fillId="0" borderId="6" xfId="17" quotePrefix="1" applyNumberFormat="1" applyFont="1" applyFill="1" applyBorder="1" applyAlignment="1">
      <alignment horizontal="left"/>
    </xf>
    <xf numFmtId="3" fontId="14" fillId="0" borderId="6" xfId="17" applyNumberFormat="1" applyFont="1" applyFill="1" applyBorder="1" applyAlignment="1">
      <alignment horizontal="right"/>
    </xf>
    <xf numFmtId="165" fontId="14" fillId="0" borderId="6" xfId="20" applyNumberFormat="1" applyFont="1" applyFill="1" applyBorder="1" applyAlignment="1">
      <alignment horizontal="right"/>
    </xf>
    <xf numFmtId="5" fontId="14" fillId="0" borderId="6" xfId="17" applyNumberFormat="1" applyFont="1" applyFill="1" applyBorder="1" applyAlignment="1">
      <alignment horizontal="right"/>
    </xf>
    <xf numFmtId="5" fontId="14" fillId="0" borderId="10" xfId="17" applyNumberFormat="1" applyFont="1" applyFill="1" applyBorder="1" applyAlignment="1">
      <alignment horizontal="right"/>
    </xf>
    <xf numFmtId="49" fontId="1" fillId="0" borderId="0" xfId="15" applyNumberFormat="1" applyFont="1" applyFill="1" applyBorder="1"/>
    <xf numFmtId="164" fontId="14" fillId="0" borderId="0" xfId="17" applyNumberFormat="1" applyFont="1" applyFill="1" applyBorder="1" applyAlignment="1">
      <alignment horizontal="right"/>
    </xf>
    <xf numFmtId="164" fontId="14" fillId="0" borderId="0" xfId="17" applyNumberFormat="1" applyFont="1" applyFill="1" applyBorder="1" applyAlignment="1">
      <alignment horizontal="center"/>
    </xf>
    <xf numFmtId="164" fontId="14" fillId="0" borderId="5" xfId="17" applyNumberFormat="1" applyFont="1" applyFill="1" applyBorder="1" applyAlignment="1">
      <alignment horizontal="right"/>
    </xf>
    <xf numFmtId="164" fontId="14" fillId="0" borderId="8" xfId="17" applyNumberFormat="1" applyFont="1" applyFill="1" applyBorder="1" applyAlignment="1">
      <alignment horizontal="left"/>
    </xf>
    <xf numFmtId="164" fontId="1" fillId="0" borderId="8" xfId="17" applyNumberFormat="1" applyFont="1" applyFill="1" applyBorder="1" applyAlignment="1">
      <alignment horizontal="right"/>
    </xf>
    <xf numFmtId="164" fontId="1" fillId="0" borderId="8" xfId="17" applyNumberFormat="1" applyFont="1" applyFill="1" applyBorder="1"/>
    <xf numFmtId="164" fontId="1" fillId="0" borderId="8" xfId="17" applyNumberFormat="1" applyFont="1" applyFill="1" applyBorder="1" applyAlignment="1">
      <alignment horizontal="center"/>
    </xf>
    <xf numFmtId="164" fontId="1" fillId="0" borderId="13" xfId="17" applyNumberFormat="1" applyFont="1" applyFill="1" applyBorder="1" applyAlignment="1">
      <alignment horizontal="center"/>
    </xf>
    <xf numFmtId="164" fontId="1" fillId="0" borderId="9" xfId="17" applyNumberFormat="1" applyFont="1" applyFill="1" applyBorder="1"/>
    <xf numFmtId="0" fontId="1" fillId="0" borderId="4" xfId="16" applyFont="1" applyFill="1" applyBorder="1" applyAlignment="1">
      <alignment horizontal="left"/>
    </xf>
    <xf numFmtId="0" fontId="1" fillId="0" borderId="0" xfId="16" applyFont="1" applyFill="1" applyBorder="1" applyAlignment="1">
      <alignment horizontal="left"/>
    </xf>
    <xf numFmtId="177" fontId="1" fillId="0" borderId="0" xfId="17" applyNumberFormat="1" applyFont="1" applyFill="1" applyBorder="1" applyAlignment="1">
      <alignment horizontal="right"/>
    </xf>
    <xf numFmtId="177" fontId="1" fillId="0" borderId="0" xfId="17" applyNumberFormat="1" applyFont="1" applyFill="1" applyBorder="1" applyAlignment="1">
      <alignment horizontal="center"/>
    </xf>
    <xf numFmtId="177" fontId="1" fillId="0" borderId="15" xfId="17" applyNumberFormat="1" applyFont="1" applyFill="1" applyBorder="1" applyAlignment="1">
      <alignment horizontal="center"/>
    </xf>
    <xf numFmtId="42" fontId="1" fillId="0" borderId="5" xfId="19" applyFont="1" applyFill="1" applyBorder="1"/>
    <xf numFmtId="41" fontId="1" fillId="0" borderId="5" xfId="19" applyNumberFormat="1" applyFont="1" applyFill="1" applyBorder="1" applyAlignment="1">
      <alignment horizontal="right"/>
    </xf>
    <xf numFmtId="164" fontId="14" fillId="0" borderId="3" xfId="17" applyNumberFormat="1" applyFont="1" applyFill="1" applyBorder="1"/>
    <xf numFmtId="164" fontId="14" fillId="0" borderId="1" xfId="17" applyNumberFormat="1" applyFont="1" applyFill="1" applyBorder="1"/>
    <xf numFmtId="164" fontId="14" fillId="0" borderId="2" xfId="17" applyNumberFormat="1" applyFont="1" applyFill="1" applyBorder="1"/>
    <xf numFmtId="177" fontId="14" fillId="0" borderId="2" xfId="17" applyNumberFormat="1" applyFont="1" applyFill="1" applyBorder="1" applyAlignment="1">
      <alignment horizontal="right"/>
    </xf>
    <xf numFmtId="177" fontId="14" fillId="0" borderId="2" xfId="17" applyNumberFormat="1" applyFont="1" applyFill="1" applyBorder="1" applyAlignment="1">
      <alignment horizontal="center"/>
    </xf>
    <xf numFmtId="177" fontId="14" fillId="0" borderId="14" xfId="17" applyNumberFormat="1" applyFont="1" applyFill="1" applyBorder="1" applyAlignment="1">
      <alignment horizontal="center"/>
    </xf>
    <xf numFmtId="165" fontId="14" fillId="0" borderId="3" xfId="20" applyNumberFormat="1" applyFont="1" applyFill="1" applyBorder="1" applyAlignment="1">
      <alignment horizontal="right"/>
    </xf>
    <xf numFmtId="164" fontId="14" fillId="0" borderId="10" xfId="17" quotePrefix="1" applyNumberFormat="1" applyFont="1" applyFill="1" applyBorder="1" applyAlignment="1">
      <alignment horizontal="left"/>
    </xf>
    <xf numFmtId="164" fontId="14" fillId="0" borderId="11" xfId="17" quotePrefix="1" applyNumberFormat="1" applyFont="1" applyFill="1" applyBorder="1" applyAlignment="1">
      <alignment horizontal="left"/>
    </xf>
    <xf numFmtId="178" fontId="14" fillId="0" borderId="11" xfId="17" applyNumberFormat="1" applyFont="1" applyFill="1" applyBorder="1" applyAlignment="1">
      <alignment horizontal="right"/>
    </xf>
    <xf numFmtId="178" fontId="14" fillId="0" borderId="11" xfId="17" applyNumberFormat="1" applyFont="1" applyFill="1" applyBorder="1"/>
    <xf numFmtId="178" fontId="14" fillId="0" borderId="11" xfId="17" applyNumberFormat="1" applyFont="1" applyFill="1" applyBorder="1" applyAlignment="1">
      <alignment horizontal="center"/>
    </xf>
    <xf numFmtId="178" fontId="14" fillId="0" borderId="12" xfId="17" applyNumberFormat="1" applyFont="1" applyFill="1" applyBorder="1" applyAlignment="1">
      <alignment horizontal="center"/>
    </xf>
    <xf numFmtId="165" fontId="14" fillId="0" borderId="6" xfId="20" applyNumberFormat="1" applyFont="1" applyFill="1" applyBorder="1"/>
    <xf numFmtId="164" fontId="1" fillId="0" borderId="11" xfId="17" applyNumberFormat="1" applyFont="1" applyFill="1" applyBorder="1"/>
    <xf numFmtId="164" fontId="1" fillId="0" borderId="11" xfId="17" applyNumberFormat="1" applyFont="1" applyFill="1" applyBorder="1" applyAlignment="1">
      <alignment horizontal="right"/>
    </xf>
    <xf numFmtId="164" fontId="1" fillId="0" borderId="11" xfId="17" applyNumberFormat="1" applyFont="1" applyFill="1" applyBorder="1" applyAlignment="1">
      <alignment horizontal="center"/>
    </xf>
    <xf numFmtId="164" fontId="1" fillId="0" borderId="12" xfId="17" applyNumberFormat="1" applyFont="1" applyFill="1" applyBorder="1" applyAlignment="1">
      <alignment horizontal="center"/>
    </xf>
    <xf numFmtId="164" fontId="1" fillId="0" borderId="6" xfId="17" applyNumberFormat="1" applyFont="1" applyFill="1" applyBorder="1"/>
    <xf numFmtId="164" fontId="14" fillId="0" borderId="7" xfId="17" quotePrefix="1" applyNumberFormat="1" applyFont="1" applyFill="1" applyBorder="1" applyAlignment="1">
      <alignment horizontal="left"/>
    </xf>
    <xf numFmtId="164" fontId="14" fillId="0" borderId="8" xfId="17" quotePrefix="1" applyNumberFormat="1" applyFont="1" applyFill="1" applyBorder="1" applyAlignment="1">
      <alignment horizontal="left"/>
    </xf>
    <xf numFmtId="164" fontId="14" fillId="0" borderId="8" xfId="17" applyNumberFormat="1" applyFont="1" applyFill="1" applyBorder="1"/>
    <xf numFmtId="42" fontId="14" fillId="0" borderId="8" xfId="19" applyFont="1" applyFill="1" applyBorder="1"/>
    <xf numFmtId="42" fontId="14" fillId="0" borderId="9" xfId="19" applyFont="1" applyFill="1" applyBorder="1"/>
    <xf numFmtId="164" fontId="1" fillId="0" borderId="0" xfId="17" applyNumberFormat="1" applyFont="1" applyFill="1" applyBorder="1" applyAlignment="1">
      <alignment horizontal="right"/>
    </xf>
    <xf numFmtId="164" fontId="1" fillId="0" borderId="0" xfId="17" applyNumberFormat="1" applyFont="1" applyFill="1" applyBorder="1" applyAlignment="1">
      <alignment horizontal="center"/>
    </xf>
    <xf numFmtId="164" fontId="1" fillId="0" borderId="15" xfId="17" applyNumberFormat="1" applyFont="1" applyFill="1" applyBorder="1" applyAlignment="1">
      <alignment horizontal="center"/>
    </xf>
    <xf numFmtId="164" fontId="1" fillId="0" borderId="5" xfId="17" applyNumberFormat="1" applyFont="1" applyFill="1" applyBorder="1"/>
    <xf numFmtId="164" fontId="14" fillId="0" borderId="9" xfId="17" applyNumberFormat="1" applyFont="1" applyFill="1" applyBorder="1"/>
    <xf numFmtId="164" fontId="14" fillId="0" borderId="7" xfId="17" applyNumberFormat="1" applyFont="1" applyFill="1" applyBorder="1"/>
    <xf numFmtId="171" fontId="1" fillId="0" borderId="0" xfId="11" applyNumberFormat="1" applyFont="1" applyFill="1"/>
    <xf numFmtId="165" fontId="1" fillId="0" borderId="0" xfId="16" applyNumberFormat="1" applyFont="1" applyFill="1" applyBorder="1"/>
    <xf numFmtId="0" fontId="1" fillId="0" borderId="0" xfId="10" applyFont="1" applyFill="1" applyBorder="1"/>
    <xf numFmtId="9" fontId="14" fillId="0" borderId="0" xfId="21" applyFont="1" applyFill="1" applyBorder="1"/>
    <xf numFmtId="0" fontId="1" fillId="0" borderId="0" xfId="10" applyFont="1" applyFill="1"/>
    <xf numFmtId="10" fontId="1" fillId="0" borderId="0" xfId="10" applyNumberFormat="1" applyFont="1"/>
    <xf numFmtId="0" fontId="14" fillId="0" borderId="3" xfId="10" applyFont="1" applyBorder="1"/>
    <xf numFmtId="0" fontId="14" fillId="0" borderId="3" xfId="7" applyFont="1" applyBorder="1" applyAlignment="1">
      <alignment horizontal="center"/>
    </xf>
    <xf numFmtId="0" fontId="14" fillId="0" borderId="6" xfId="10" applyFont="1" applyBorder="1" applyAlignment="1">
      <alignment horizontal="left"/>
    </xf>
    <xf numFmtId="41" fontId="14" fillId="0" borderId="9" xfId="7" quotePrefix="1" applyNumberFormat="1" applyFont="1" applyBorder="1" applyAlignment="1">
      <alignment horizontal="center"/>
    </xf>
    <xf numFmtId="41" fontId="14" fillId="0" borderId="9" xfId="7" quotePrefix="1" applyNumberFormat="1" applyFont="1" applyFill="1" applyBorder="1" applyAlignment="1">
      <alignment horizontal="center"/>
    </xf>
    <xf numFmtId="41" fontId="14" fillId="0" borderId="6" xfId="7" applyNumberFormat="1" applyFont="1" applyBorder="1" applyAlignment="1">
      <alignment horizontal="center"/>
    </xf>
    <xf numFmtId="41" fontId="14" fillId="2" borderId="6" xfId="7" quotePrefix="1" applyNumberFormat="1" applyFont="1" applyFill="1" applyBorder="1" applyAlignment="1">
      <alignment horizontal="center"/>
    </xf>
    <xf numFmtId="0" fontId="14" fillId="3" borderId="6" xfId="7" quotePrefix="1" applyFont="1" applyFill="1" applyBorder="1" applyAlignment="1">
      <alignment horizontal="center"/>
    </xf>
    <xf numFmtId="0" fontId="1" fillId="0" borderId="3" xfId="10" applyFont="1" applyBorder="1" applyAlignment="1">
      <alignment horizontal="left" vertical="top" wrapText="1"/>
    </xf>
    <xf numFmtId="41" fontId="14" fillId="0" borderId="5" xfId="7" quotePrefix="1" applyNumberFormat="1" applyFont="1" applyBorder="1" applyAlignment="1">
      <alignment horizontal="center"/>
    </xf>
    <xf numFmtId="41" fontId="14" fillId="0" borderId="5" xfId="7" quotePrefix="1" applyNumberFormat="1" applyFont="1" applyFill="1" applyBorder="1" applyAlignment="1">
      <alignment horizontal="center"/>
    </xf>
    <xf numFmtId="41" fontId="14" fillId="0" borderId="5" xfId="7" applyNumberFormat="1" applyFont="1" applyBorder="1" applyAlignment="1">
      <alignment horizontal="center"/>
    </xf>
    <xf numFmtId="42" fontId="1" fillId="0" borderId="5" xfId="11" applyNumberFormat="1" applyFont="1" applyBorder="1"/>
    <xf numFmtId="0" fontId="1" fillId="0" borderId="1" xfId="10" applyFont="1" applyBorder="1" applyAlignment="1">
      <alignment horizontal="left" wrapText="1"/>
    </xf>
    <xf numFmtId="164" fontId="1" fillId="0" borderId="3" xfId="11" applyNumberFormat="1" applyFont="1" applyFill="1" applyBorder="1"/>
    <xf numFmtId="164" fontId="21" fillId="0" borderId="3" xfId="11" applyNumberFormat="1" applyFont="1" applyFill="1" applyBorder="1"/>
    <xf numFmtId="164" fontId="1" fillId="0" borderId="3" xfId="10" applyNumberFormat="1" applyFont="1" applyFill="1" applyBorder="1"/>
    <xf numFmtId="0" fontId="14" fillId="0" borderId="10" xfId="5" applyFont="1" applyBorder="1"/>
    <xf numFmtId="42" fontId="14" fillId="0" borderId="6" xfId="10" applyNumberFormat="1" applyFont="1" applyFill="1" applyBorder="1"/>
    <xf numFmtId="42" fontId="20" fillId="0" borderId="6" xfId="10" applyNumberFormat="1" applyFont="1" applyFill="1" applyBorder="1"/>
    <xf numFmtId="165" fontId="14" fillId="0" borderId="6" xfId="12" applyNumberFormat="1" applyFont="1" applyFill="1" applyBorder="1"/>
    <xf numFmtId="164" fontId="1" fillId="0" borderId="2" xfId="11" applyNumberFormat="1" applyFont="1" applyBorder="1"/>
    <xf numFmtId="164" fontId="21" fillId="0" borderId="2" xfId="11" applyNumberFormat="1" applyFont="1" applyBorder="1"/>
    <xf numFmtId="164" fontId="1" fillId="0" borderId="2" xfId="10" applyNumberFormat="1" applyFont="1" applyBorder="1"/>
    <xf numFmtId="165" fontId="1" fillId="0" borderId="0" xfId="12" applyNumberFormat="1" applyFont="1" applyBorder="1"/>
    <xf numFmtId="165" fontId="21" fillId="0" borderId="0" xfId="12" applyNumberFormat="1" applyFont="1" applyBorder="1"/>
    <xf numFmtId="0" fontId="14" fillId="0" borderId="10" xfId="5" applyFont="1" applyBorder="1" applyAlignment="1">
      <alignment horizontal="left"/>
    </xf>
    <xf numFmtId="165" fontId="1" fillId="0" borderId="11" xfId="12" applyNumberFormat="1" applyFont="1" applyBorder="1"/>
    <xf numFmtId="165" fontId="21" fillId="0" borderId="11" xfId="12" applyNumberFormat="1" applyFont="1" applyBorder="1"/>
    <xf numFmtId="0" fontId="1" fillId="0" borderId="1" xfId="10" applyFont="1" applyBorder="1"/>
    <xf numFmtId="165" fontId="1" fillId="0" borderId="3" xfId="12" applyNumberFormat="1" applyFont="1" applyBorder="1"/>
    <xf numFmtId="41" fontId="21" fillId="0" borderId="5" xfId="12" applyNumberFormat="1" applyFont="1" applyBorder="1"/>
    <xf numFmtId="41" fontId="1" fillId="0" borderId="5" xfId="12" applyNumberFormat="1" applyFont="1" applyBorder="1"/>
    <xf numFmtId="165" fontId="21" fillId="0" borderId="3" xfId="12" applyNumberFormat="1" applyFont="1" applyBorder="1"/>
    <xf numFmtId="0" fontId="14" fillId="0" borderId="10" xfId="5" quotePrefix="1" applyFont="1" applyBorder="1" applyAlignment="1">
      <alignment horizontal="left"/>
    </xf>
    <xf numFmtId="165" fontId="20" fillId="0" borderId="6" xfId="12" applyNumberFormat="1" applyFont="1" applyFill="1" applyBorder="1"/>
    <xf numFmtId="0" fontId="1" fillId="0" borderId="1" xfId="5" applyFont="1" applyBorder="1"/>
    <xf numFmtId="0" fontId="1" fillId="0" borderId="2" xfId="10" applyFont="1" applyBorder="1"/>
    <xf numFmtId="0" fontId="21" fillId="0" borderId="2" xfId="10" applyFont="1" applyBorder="1"/>
    <xf numFmtId="0" fontId="1" fillId="0" borderId="4" xfId="5" applyFont="1" applyBorder="1"/>
    <xf numFmtId="0" fontId="21" fillId="0" borderId="0" xfId="10" applyFont="1" applyBorder="1"/>
    <xf numFmtId="0" fontId="0" fillId="0" borderId="1" xfId="10" applyFont="1" applyBorder="1" applyAlignment="1">
      <alignment vertical="top" wrapText="1"/>
    </xf>
    <xf numFmtId="165" fontId="1" fillId="0" borderId="3" xfId="12" applyNumberFormat="1" applyFont="1" applyBorder="1" applyAlignment="1"/>
    <xf numFmtId="42" fontId="14" fillId="0" borderId="3" xfId="10" applyNumberFormat="1" applyFont="1" applyFill="1" applyBorder="1"/>
    <xf numFmtId="0" fontId="21" fillId="0" borderId="3" xfId="12" applyNumberFormat="1" applyFont="1" applyBorder="1" applyAlignment="1">
      <alignment horizontal="center"/>
    </xf>
    <xf numFmtId="0" fontId="0" fillId="0" borderId="4" xfId="10" applyFont="1" applyBorder="1" applyAlignment="1">
      <alignment vertical="top"/>
    </xf>
    <xf numFmtId="41" fontId="1" fillId="0" borderId="5" xfId="12" applyNumberFormat="1" applyFont="1" applyBorder="1" applyAlignment="1"/>
    <xf numFmtId="0" fontId="21" fillId="0" borderId="5" xfId="12" applyNumberFormat="1" applyFont="1" applyBorder="1" applyAlignment="1">
      <alignment horizontal="center"/>
    </xf>
    <xf numFmtId="0" fontId="1" fillId="0" borderId="4" xfId="10" applyFont="1" applyBorder="1" applyAlignment="1">
      <alignment horizontal="left" wrapText="1"/>
    </xf>
    <xf numFmtId="164" fontId="1" fillId="0" borderId="2" xfId="1" applyNumberFormat="1" applyFont="1" applyBorder="1"/>
    <xf numFmtId="0" fontId="1" fillId="0" borderId="10" xfId="5" applyFont="1" applyBorder="1"/>
    <xf numFmtId="0" fontId="1" fillId="0" borderId="11" xfId="10" applyFont="1" applyBorder="1"/>
    <xf numFmtId="164" fontId="1" fillId="0" borderId="11" xfId="1" applyNumberFormat="1" applyFont="1" applyBorder="1"/>
    <xf numFmtId="0" fontId="14" fillId="0" borderId="1" xfId="5" applyFont="1" applyBorder="1"/>
    <xf numFmtId="0" fontId="1" fillId="0" borderId="3" xfId="10" applyFont="1" applyBorder="1"/>
    <xf numFmtId="0" fontId="14" fillId="0" borderId="4" xfId="5" applyFont="1" applyBorder="1"/>
    <xf numFmtId="165" fontId="14" fillId="0" borderId="5" xfId="12" applyNumberFormat="1" applyFont="1" applyBorder="1"/>
    <xf numFmtId="0" fontId="1" fillId="0" borderId="6" xfId="10" applyFont="1" applyBorder="1"/>
    <xf numFmtId="0" fontId="0" fillId="0" borderId="0" xfId="10" applyFont="1" applyBorder="1"/>
    <xf numFmtId="3" fontId="1" fillId="0" borderId="0" xfId="7" quotePrefix="1" applyNumberFormat="1" applyFont="1" applyBorder="1" applyAlignment="1">
      <alignment horizontal="left"/>
    </xf>
    <xf numFmtId="3" fontId="17" fillId="0" borderId="0" xfId="7" applyNumberFormat="1" applyFont="1" applyBorder="1" applyAlignment="1">
      <alignment horizontal="left"/>
    </xf>
    <xf numFmtId="165" fontId="14" fillId="0" borderId="11" xfId="2" applyNumberFormat="1" applyFont="1" applyBorder="1"/>
    <xf numFmtId="0" fontId="14" fillId="4" borderId="9" xfId="7" applyFont="1" applyFill="1" applyBorder="1" applyAlignment="1">
      <alignment horizontal="center"/>
    </xf>
    <xf numFmtId="165" fontId="14" fillId="0" borderId="4" xfId="2" applyNumberFormat="1" applyFont="1" applyBorder="1"/>
    <xf numFmtId="10" fontId="1" fillId="0" borderId="0" xfId="7" applyNumberFormat="1" applyFont="1"/>
    <xf numFmtId="3" fontId="0" fillId="0" borderId="0" xfId="7" quotePrefix="1" applyNumberFormat="1" applyFont="1" applyFill="1" applyBorder="1" applyAlignment="1">
      <alignment horizontal="left"/>
    </xf>
    <xf numFmtId="3" fontId="17" fillId="0" borderId="0" xfId="7" applyNumberFormat="1" applyFont="1" applyFill="1" applyBorder="1" applyAlignment="1">
      <alignment horizontal="left"/>
    </xf>
    <xf numFmtId="44" fontId="1" fillId="0" borderId="0" xfId="7" applyNumberFormat="1" applyFont="1" applyFill="1"/>
    <xf numFmtId="0" fontId="14" fillId="0" borderId="9" xfId="7" quotePrefix="1" applyFont="1" applyFill="1" applyBorder="1" applyAlignment="1" applyProtection="1">
      <alignment horizontal="center"/>
    </xf>
    <xf numFmtId="0" fontId="17" fillId="0" borderId="3" xfId="7" applyFont="1" applyFill="1" applyBorder="1" applyAlignment="1">
      <alignment horizontal="left"/>
    </xf>
    <xf numFmtId="0" fontId="1" fillId="0" borderId="3" xfId="7" applyFont="1" applyFill="1" applyBorder="1"/>
    <xf numFmtId="0" fontId="1" fillId="0" borderId="5" xfId="7" quotePrefix="1" applyFont="1" applyFill="1" applyBorder="1" applyAlignment="1">
      <alignment horizontal="left"/>
    </xf>
    <xf numFmtId="0" fontId="1" fillId="0" borderId="3" xfId="7" quotePrefix="1" applyFont="1" applyFill="1" applyBorder="1" applyAlignment="1">
      <alignment horizontal="left"/>
    </xf>
    <xf numFmtId="43" fontId="1" fillId="0" borderId="3" xfId="1" applyFont="1" applyFill="1" applyBorder="1"/>
    <xf numFmtId="0" fontId="14" fillId="0" borderId="6" xfId="7" applyFont="1" applyFill="1" applyBorder="1" applyAlignment="1">
      <alignment horizontal="left"/>
    </xf>
    <xf numFmtId="164" fontId="14" fillId="0" borderId="6" xfId="1" quotePrefix="1" applyNumberFormat="1" applyFont="1" applyFill="1" applyBorder="1" applyAlignment="1">
      <alignment horizontal="right"/>
    </xf>
    <xf numFmtId="0" fontId="14" fillId="0" borderId="5" xfId="7" quotePrefix="1" applyFont="1" applyFill="1" applyBorder="1" applyAlignment="1">
      <alignment horizontal="left"/>
    </xf>
    <xf numFmtId="43" fontId="1" fillId="0" borderId="5" xfId="1" quotePrefix="1" applyFont="1" applyFill="1" applyBorder="1" applyAlignment="1">
      <alignment horizontal="left"/>
    </xf>
    <xf numFmtId="0" fontId="1" fillId="0" borderId="5" xfId="7" applyFont="1" applyFill="1" applyBorder="1" applyAlignment="1">
      <alignment horizontal="left"/>
    </xf>
    <xf numFmtId="43" fontId="0" fillId="0" borderId="0" xfId="1" applyFont="1"/>
    <xf numFmtId="44" fontId="21" fillId="0" borderId="5" xfId="2" applyNumberFormat="1" applyFont="1" applyFill="1" applyBorder="1"/>
    <xf numFmtId="0" fontId="17" fillId="0" borderId="42" xfId="7" quotePrefix="1" applyFont="1" applyFill="1" applyBorder="1" applyAlignment="1">
      <alignment horizontal="left"/>
    </xf>
    <xf numFmtId="44" fontId="1" fillId="0" borderId="42" xfId="2" applyFont="1" applyFill="1" applyBorder="1"/>
    <xf numFmtId="0" fontId="1" fillId="0" borderId="5" xfId="7" applyFont="1" applyFill="1" applyBorder="1"/>
    <xf numFmtId="41" fontId="1" fillId="0" borderId="5" xfId="13" applyFont="1" applyFill="1" applyBorder="1" applyAlignment="1">
      <alignment horizontal="left"/>
    </xf>
    <xf numFmtId="41" fontId="1" fillId="0" borderId="3" xfId="13" applyFont="1" applyFill="1" applyBorder="1" applyAlignment="1">
      <alignment horizontal="left"/>
    </xf>
    <xf numFmtId="164" fontId="1" fillId="0" borderId="3" xfId="7" applyNumberFormat="1" applyFont="1" applyFill="1" applyBorder="1" applyAlignment="1">
      <alignment horizontal="left"/>
    </xf>
    <xf numFmtId="0" fontId="14" fillId="0" borderId="6" xfId="7" quotePrefix="1" applyFont="1" applyFill="1" applyBorder="1" applyAlignment="1">
      <alignment horizontal="left"/>
    </xf>
    <xf numFmtId="165" fontId="14" fillId="0" borderId="6" xfId="2" quotePrefix="1" applyNumberFormat="1" applyFont="1" applyFill="1" applyBorder="1" applyAlignment="1">
      <alignment horizontal="right"/>
    </xf>
    <xf numFmtId="43" fontId="1" fillId="0" borderId="0" xfId="7" applyNumberFormat="1" applyFont="1"/>
    <xf numFmtId="165" fontId="1" fillId="0" borderId="0" xfId="7" applyNumberFormat="1" applyFont="1"/>
    <xf numFmtId="3" fontId="14" fillId="3" borderId="9" xfId="7" applyNumberFormat="1" applyFont="1" applyFill="1" applyBorder="1" applyAlignment="1">
      <alignment horizontal="right"/>
    </xf>
    <xf numFmtId="0" fontId="14" fillId="0" borderId="9" xfId="7" applyFont="1" applyFill="1" applyBorder="1" applyAlignment="1">
      <alignment horizontal="left"/>
    </xf>
    <xf numFmtId="0" fontId="25" fillId="0" borderId="5" xfId="7" applyFont="1" applyFill="1" applyBorder="1" applyAlignment="1">
      <alignment horizontal="left"/>
    </xf>
    <xf numFmtId="1" fontId="14" fillId="0" borderId="5" xfId="1" applyNumberFormat="1" applyFont="1" applyFill="1" applyBorder="1" applyAlignment="1" applyProtection="1">
      <alignment horizontal="right"/>
    </xf>
    <xf numFmtId="0" fontId="0" fillId="0" borderId="5" xfId="7" quotePrefix="1" applyFont="1" applyFill="1" applyBorder="1" applyAlignment="1">
      <alignment horizontal="left"/>
    </xf>
    <xf numFmtId="0" fontId="25" fillId="0" borderId="5" xfId="7" applyFont="1" applyFill="1" applyBorder="1"/>
    <xf numFmtId="164" fontId="14" fillId="0" borderId="9" xfId="1" applyNumberFormat="1" applyFont="1" applyFill="1" applyBorder="1"/>
    <xf numFmtId="44" fontId="26" fillId="0" borderId="6" xfId="7" applyNumberFormat="1" applyFont="1" applyFill="1" applyBorder="1" applyAlignment="1">
      <alignment horizontal="left"/>
    </xf>
    <xf numFmtId="44" fontId="31" fillId="0" borderId="6" xfId="7" applyNumberFormat="1" applyFont="1" applyFill="1" applyBorder="1" applyAlignment="1">
      <alignment horizontal="left"/>
    </xf>
    <xf numFmtId="0" fontId="17" fillId="0" borderId="5" xfId="7" applyFont="1" applyFill="1" applyBorder="1"/>
    <xf numFmtId="0" fontId="14" fillId="0" borderId="5" xfId="7" applyFont="1" applyFill="1" applyBorder="1" applyAlignment="1">
      <alignment horizontal="center"/>
    </xf>
    <xf numFmtId="165" fontId="1" fillId="0" borderId="5" xfId="7" applyNumberFormat="1" applyFont="1" applyFill="1" applyBorder="1" applyAlignment="1">
      <alignment horizontal="left"/>
    </xf>
    <xf numFmtId="0" fontId="0" fillId="0" borderId="5" xfId="7" applyFont="1" applyFill="1" applyBorder="1"/>
    <xf numFmtId="165" fontId="14" fillId="0" borderId="6" xfId="7" applyNumberFormat="1" applyFont="1" applyFill="1" applyBorder="1" applyAlignment="1">
      <alignment horizontal="left"/>
    </xf>
    <xf numFmtId="179" fontId="1" fillId="0" borderId="0" xfId="1" applyNumberFormat="1" applyFont="1"/>
    <xf numFmtId="49" fontId="14" fillId="0" borderId="0" xfId="1" applyNumberFormat="1" applyFont="1" applyBorder="1" applyAlignment="1">
      <alignment horizontal="left"/>
    </xf>
    <xf numFmtId="49" fontId="0" fillId="0" borderId="0" xfId="1" quotePrefix="1" applyNumberFormat="1" applyFont="1" applyBorder="1" applyAlignment="1">
      <alignment horizontal="left"/>
    </xf>
    <xf numFmtId="49" fontId="17" fillId="0" borderId="0" xfId="1" quotePrefix="1" applyNumberFormat="1" applyFont="1" applyBorder="1" applyAlignment="1">
      <alignment horizontal="left"/>
    </xf>
    <xf numFmtId="49" fontId="18" fillId="0" borderId="0" xfId="10" applyNumberFormat="1" applyFont="1"/>
    <xf numFmtId="37" fontId="26" fillId="0" borderId="0" xfId="7" applyNumberFormat="1" applyFont="1" applyAlignment="1">
      <alignment wrapText="1"/>
    </xf>
    <xf numFmtId="164" fontId="26" fillId="0" borderId="0" xfId="1" applyNumberFormat="1" applyFont="1"/>
    <xf numFmtId="166" fontId="26" fillId="0" borderId="0" xfId="3" applyNumberFormat="1" applyFont="1" applyAlignment="1">
      <alignment horizontal="center"/>
    </xf>
    <xf numFmtId="166" fontId="26" fillId="0" borderId="0" xfId="7" applyNumberFormat="1" applyFont="1" applyAlignment="1">
      <alignment horizontal="center"/>
    </xf>
    <xf numFmtId="37" fontId="14" fillId="0" borderId="0" xfId="7" applyNumberFormat="1" applyFont="1" applyAlignment="1">
      <alignment wrapText="1"/>
    </xf>
    <xf numFmtId="1" fontId="14" fillId="0" borderId="9" xfId="1" applyNumberFormat="1" applyFont="1" applyBorder="1" applyAlignment="1" applyProtection="1">
      <alignment horizontal="center" wrapText="1"/>
    </xf>
    <xf numFmtId="0" fontId="1" fillId="0" borderId="15" xfId="7" applyFont="1" applyBorder="1"/>
    <xf numFmtId="0" fontId="1" fillId="0" borderId="2" xfId="7" applyFont="1" applyBorder="1"/>
    <xf numFmtId="0" fontId="1" fillId="0" borderId="14" xfId="7" applyFont="1" applyBorder="1"/>
    <xf numFmtId="37" fontId="14" fillId="0" borderId="10" xfId="7" quotePrefix="1" applyNumberFormat="1" applyFont="1" applyBorder="1" applyAlignment="1">
      <alignment horizontal="left"/>
    </xf>
    <xf numFmtId="0" fontId="1" fillId="0" borderId="12" xfId="7" applyFont="1" applyBorder="1"/>
    <xf numFmtId="37" fontId="1" fillId="0" borderId="1" xfId="7" applyNumberFormat="1" applyFont="1" applyBorder="1"/>
    <xf numFmtId="165" fontId="1" fillId="0" borderId="3" xfId="2" applyNumberFormat="1" applyFont="1" applyBorder="1"/>
    <xf numFmtId="0" fontId="0" fillId="0" borderId="4" xfId="7" applyFont="1" applyBorder="1"/>
    <xf numFmtId="165" fontId="14" fillId="0" borderId="6" xfId="7" applyNumberFormat="1" applyFont="1" applyBorder="1"/>
    <xf numFmtId="37" fontId="14" fillId="0" borderId="9" xfId="7" applyNumberFormat="1" applyFont="1" applyBorder="1" applyAlignment="1">
      <alignment horizontal="left"/>
    </xf>
    <xf numFmtId="0" fontId="1" fillId="0" borderId="8" xfId="7" applyFont="1" applyBorder="1"/>
    <xf numFmtId="164" fontId="1" fillId="0" borderId="8" xfId="1" applyNumberFormat="1" applyFont="1" applyBorder="1"/>
    <xf numFmtId="0" fontId="1" fillId="0" borderId="13" xfId="7" applyFont="1" applyBorder="1"/>
    <xf numFmtId="9" fontId="1" fillId="0" borderId="0" xfId="1" applyNumberFormat="1" applyFont="1"/>
    <xf numFmtId="1" fontId="1" fillId="0" borderId="0" xfId="7" applyNumberFormat="1" applyFont="1"/>
    <xf numFmtId="43" fontId="1" fillId="0" borderId="0" xfId="1" applyNumberFormat="1" applyFont="1"/>
    <xf numFmtId="0" fontId="42" fillId="0" borderId="0" xfId="22" applyNumberFormat="1" applyFont="1" applyFill="1" applyBorder="1" applyAlignment="1" applyProtection="1"/>
    <xf numFmtId="164" fontId="42" fillId="0" borderId="0" xfId="1" applyNumberFormat="1" applyFont="1" applyFill="1" applyBorder="1" applyAlignment="1" applyProtection="1"/>
    <xf numFmtId="49" fontId="1" fillId="0" borderId="0" xfId="1" quotePrefix="1" applyNumberFormat="1" applyFont="1" applyBorder="1" applyAlignment="1">
      <alignment horizontal="left"/>
    </xf>
    <xf numFmtId="49" fontId="17" fillId="0" borderId="0" xfId="1" applyNumberFormat="1" applyFont="1" applyBorder="1" applyAlignment="1">
      <alignment horizontal="left"/>
    </xf>
    <xf numFmtId="0" fontId="43" fillId="0" borderId="0" xfId="22" applyNumberFormat="1" applyFont="1" applyFill="1" applyBorder="1" applyAlignment="1" applyProtection="1">
      <alignment horizontal="center"/>
    </xf>
    <xf numFmtId="0" fontId="44" fillId="0" borderId="0" xfId="22" applyNumberFormat="1" applyFont="1" applyFill="1" applyBorder="1" applyAlignment="1" applyProtection="1">
      <alignment horizontal="left"/>
    </xf>
    <xf numFmtId="0" fontId="43" fillId="0" borderId="0" xfId="22" applyNumberFormat="1" applyFont="1" applyFill="1" applyBorder="1" applyAlignment="1" applyProtection="1"/>
    <xf numFmtId="166" fontId="31" fillId="0" borderId="0" xfId="3" applyNumberFormat="1" applyFont="1" applyFill="1" applyBorder="1" applyAlignment="1" applyProtection="1">
      <alignment horizontal="center"/>
    </xf>
    <xf numFmtId="0" fontId="42" fillId="0" borderId="3" xfId="22" applyNumberFormat="1" applyFont="1" applyFill="1" applyBorder="1" applyAlignment="1" applyProtection="1"/>
    <xf numFmtId="0" fontId="45" fillId="0" borderId="6" xfId="22" applyNumberFormat="1" applyFont="1" applyFill="1" applyBorder="1" applyAlignment="1" applyProtection="1"/>
    <xf numFmtId="0" fontId="42" fillId="3" borderId="9" xfId="22" applyNumberFormat="1" applyFont="1" applyFill="1" applyBorder="1" applyAlignment="1" applyProtection="1">
      <alignment horizontal="center"/>
    </xf>
    <xf numFmtId="0" fontId="42" fillId="0" borderId="5" xfId="22" applyNumberFormat="1" applyFont="1" applyFill="1" applyBorder="1" applyAlignment="1" applyProtection="1">
      <alignment wrapText="1"/>
    </xf>
    <xf numFmtId="42" fontId="21" fillId="0" borderId="4" xfId="23" applyNumberFormat="1" applyFont="1" applyFill="1" applyBorder="1" applyAlignment="1" applyProtection="1"/>
    <xf numFmtId="41" fontId="21" fillId="0" borderId="0" xfId="23" applyNumberFormat="1" applyFont="1" applyFill="1" applyBorder="1" applyAlignment="1" applyProtection="1"/>
    <xf numFmtId="44" fontId="42" fillId="0" borderId="15" xfId="24" applyNumberFormat="1" applyFont="1" applyFill="1" applyBorder="1" applyAlignment="1" applyProtection="1"/>
    <xf numFmtId="44" fontId="42" fillId="0" borderId="0" xfId="24" applyNumberFormat="1" applyFont="1" applyFill="1" applyBorder="1" applyAlignment="1" applyProtection="1"/>
    <xf numFmtId="42" fontId="1" fillId="0" borderId="1" xfId="23" applyNumberFormat="1" applyFont="1" applyFill="1" applyBorder="1" applyAlignment="1" applyProtection="1"/>
    <xf numFmtId="41" fontId="1" fillId="0" borderId="2" xfId="23" applyNumberFormat="1" applyFont="1" applyFill="1" applyBorder="1" applyAlignment="1" applyProtection="1"/>
    <xf numFmtId="44" fontId="1" fillId="0" borderId="14" xfId="24" applyNumberFormat="1" applyFont="1" applyFill="1" applyBorder="1" applyAlignment="1" applyProtection="1"/>
    <xf numFmtId="42" fontId="1" fillId="0" borderId="0" xfId="23" applyNumberFormat="1" applyFont="1" applyFill="1" applyBorder="1" applyAlignment="1" applyProtection="1"/>
    <xf numFmtId="41" fontId="1" fillId="0" borderId="0" xfId="23" applyNumberFormat="1" applyFont="1" applyFill="1" applyBorder="1" applyAlignment="1" applyProtection="1"/>
    <xf numFmtId="44" fontId="1" fillId="0" borderId="15" xfId="24" applyNumberFormat="1" applyFont="1" applyFill="1" applyBorder="1" applyAlignment="1" applyProtection="1"/>
    <xf numFmtId="0" fontId="42" fillId="0" borderId="5" xfId="22" applyNumberFormat="1" applyFont="1" applyFill="1" applyBorder="1" applyAlignment="1" applyProtection="1"/>
    <xf numFmtId="41" fontId="21" fillId="0" borderId="4" xfId="23" applyNumberFormat="1" applyFont="1" applyFill="1" applyBorder="1" applyAlignment="1" applyProtection="1"/>
    <xf numFmtId="43" fontId="42" fillId="0" borderId="15" xfId="24" applyNumberFormat="1" applyFont="1" applyFill="1" applyBorder="1" applyAlignment="1" applyProtection="1"/>
    <xf numFmtId="43" fontId="42" fillId="0" borderId="0" xfId="24" applyNumberFormat="1" applyFont="1" applyFill="1" applyBorder="1" applyAlignment="1" applyProtection="1"/>
    <xf numFmtId="41" fontId="1" fillId="0" borderId="4" xfId="23" applyNumberFormat="1" applyFont="1" applyFill="1" applyBorder="1" applyAlignment="1" applyProtection="1"/>
    <xf numFmtId="43" fontId="1" fillId="0" borderId="15" xfId="24" applyNumberFormat="1" applyFont="1" applyFill="1" applyBorder="1" applyAlignment="1" applyProtection="1"/>
    <xf numFmtId="43" fontId="21" fillId="0" borderId="15" xfId="24" applyNumberFormat="1" applyFont="1" applyFill="1" applyBorder="1" applyAlignment="1" applyProtection="1"/>
    <xf numFmtId="43" fontId="21" fillId="0" borderId="0" xfId="24" applyNumberFormat="1" applyFont="1" applyFill="1" applyBorder="1" applyAlignment="1" applyProtection="1"/>
    <xf numFmtId="41" fontId="1" fillId="0" borderId="10" xfId="23" applyNumberFormat="1" applyFont="1" applyFill="1" applyBorder="1" applyAlignment="1" applyProtection="1"/>
    <xf numFmtId="41" fontId="1" fillId="0" borderId="11" xfId="23" applyNumberFormat="1" applyFont="1" applyFill="1" applyBorder="1" applyAlignment="1" applyProtection="1"/>
    <xf numFmtId="43" fontId="1" fillId="0" borderId="12" xfId="1" applyNumberFormat="1" applyFont="1" applyFill="1" applyBorder="1"/>
    <xf numFmtId="43" fontId="1" fillId="0" borderId="12" xfId="24" applyNumberFormat="1" applyFont="1" applyFill="1" applyBorder="1" applyAlignment="1" applyProtection="1"/>
    <xf numFmtId="0" fontId="45" fillId="0" borderId="5" xfId="22" applyNumberFormat="1" applyFont="1" applyFill="1" applyBorder="1" applyAlignment="1" applyProtection="1"/>
    <xf numFmtId="42" fontId="45" fillId="0" borderId="1" xfId="23" applyNumberFormat="1" applyFont="1" applyFill="1" applyBorder="1" applyAlignment="1" applyProtection="1"/>
    <xf numFmtId="41" fontId="45" fillId="0" borderId="2" xfId="23" applyNumberFormat="1" applyFont="1" applyFill="1" applyBorder="1" applyAlignment="1" applyProtection="1"/>
    <xf numFmtId="44" fontId="45" fillId="0" borderId="14" xfId="24" applyNumberFormat="1" applyFont="1" applyFill="1" applyBorder="1" applyAlignment="1" applyProtection="1"/>
    <xf numFmtId="43" fontId="42" fillId="0" borderId="0" xfId="22" applyNumberFormat="1" applyFont="1" applyFill="1" applyBorder="1" applyAlignment="1" applyProtection="1"/>
    <xf numFmtId="42" fontId="45" fillId="0" borderId="0" xfId="23" applyNumberFormat="1" applyFont="1" applyFill="1" applyBorder="1" applyAlignment="1" applyProtection="1"/>
    <xf numFmtId="41" fontId="45" fillId="0" borderId="0" xfId="23" applyNumberFormat="1" applyFont="1" applyFill="1" applyBorder="1" applyAlignment="1" applyProtection="1"/>
    <xf numFmtId="44" fontId="45" fillId="0" borderId="15" xfId="24" applyNumberFormat="1" applyFont="1" applyFill="1" applyBorder="1" applyAlignment="1" applyProtection="1"/>
    <xf numFmtId="41" fontId="42" fillId="0" borderId="4" xfId="23" applyNumberFormat="1" applyFont="1" applyFill="1" applyBorder="1" applyAlignment="1" applyProtection="1"/>
    <xf numFmtId="41" fontId="42" fillId="0" borderId="0" xfId="23" applyNumberFormat="1" applyFont="1" applyFill="1" applyBorder="1" applyAlignment="1" applyProtection="1"/>
    <xf numFmtId="41" fontId="42" fillId="0" borderId="1" xfId="23" applyNumberFormat="1" applyFont="1" applyFill="1" applyBorder="1" applyAlignment="1" applyProtection="1"/>
    <xf numFmtId="41" fontId="42" fillId="0" borderId="2" xfId="23" applyNumberFormat="1" applyFont="1" applyFill="1" applyBorder="1" applyAlignment="1" applyProtection="1"/>
    <xf numFmtId="44" fontId="42" fillId="0" borderId="15" xfId="22" applyNumberFormat="1" applyFont="1" applyFill="1" applyBorder="1" applyAlignment="1" applyProtection="1"/>
    <xf numFmtId="42" fontId="45" fillId="0" borderId="38" xfId="23" applyNumberFormat="1" applyFont="1" applyFill="1" applyBorder="1" applyAlignment="1" applyProtection="1"/>
    <xf numFmtId="3" fontId="45" fillId="0" borderId="26" xfId="23" applyNumberFormat="1" applyFont="1" applyFill="1" applyBorder="1" applyAlignment="1" applyProtection="1"/>
    <xf numFmtId="0" fontId="42" fillId="0" borderId="6" xfId="22" applyNumberFormat="1" applyFont="1" applyFill="1" applyBorder="1" applyAlignment="1" applyProtection="1"/>
    <xf numFmtId="41" fontId="42" fillId="0" borderId="10" xfId="23" applyNumberFormat="1" applyFont="1" applyFill="1" applyBorder="1" applyAlignment="1" applyProtection="1"/>
    <xf numFmtId="41" fontId="42" fillId="0" borderId="11" xfId="23" applyNumberFormat="1" applyFont="1" applyFill="1" applyBorder="1" applyAlignment="1" applyProtection="1"/>
    <xf numFmtId="0" fontId="42" fillId="0" borderId="12" xfId="22" applyNumberFormat="1" applyFont="1" applyFill="1" applyBorder="1" applyAlignment="1" applyProtection="1"/>
    <xf numFmtId="41" fontId="42" fillId="0" borderId="0" xfId="22" applyNumberFormat="1" applyFont="1" applyFill="1" applyBorder="1" applyAlignment="1" applyProtection="1"/>
    <xf numFmtId="42" fontId="42" fillId="0" borderId="0" xfId="22" applyNumberFormat="1" applyFont="1" applyFill="1" applyBorder="1" applyAlignment="1" applyProtection="1"/>
    <xf numFmtId="0" fontId="45" fillId="0" borderId="0" xfId="22" applyNumberFormat="1" applyFont="1" applyFill="1" applyBorder="1" applyAlignment="1" applyProtection="1">
      <alignment horizontal="center"/>
    </xf>
    <xf numFmtId="42" fontId="0" fillId="0" borderId="0" xfId="0" applyNumberFormat="1"/>
    <xf numFmtId="37" fontId="14" fillId="0" borderId="5" xfId="7" applyNumberFormat="1" applyFont="1" applyBorder="1" applyAlignment="1">
      <alignment horizontal="left"/>
    </xf>
    <xf numFmtId="166" fontId="1" fillId="0" borderId="0" xfId="7" applyNumberFormat="1" applyFont="1"/>
    <xf numFmtId="3" fontId="14" fillId="2" borderId="7" xfId="7" quotePrefix="1" applyNumberFormat="1" applyFont="1" applyFill="1" applyBorder="1" applyAlignment="1">
      <alignment horizontal="center"/>
    </xf>
    <xf numFmtId="37" fontId="1" fillId="0" borderId="4" xfId="7" applyNumberFormat="1" applyFont="1" applyBorder="1"/>
    <xf numFmtId="164" fontId="0" fillId="0" borderId="3" xfId="1" applyNumberFormat="1" applyFont="1" applyBorder="1"/>
    <xf numFmtId="164" fontId="16" fillId="0" borderId="0" xfId="1" applyNumberFormat="1" applyFont="1" applyBorder="1"/>
    <xf numFmtId="164" fontId="14" fillId="0" borderId="0" xfId="1" applyNumberFormat="1" applyFont="1" applyBorder="1"/>
    <xf numFmtId="164" fontId="25" fillId="0" borderId="0" xfId="1" applyNumberFormat="1" applyFont="1" applyFill="1" applyBorder="1"/>
    <xf numFmtId="49" fontId="0" fillId="0" borderId="0" xfId="1" quotePrefix="1" applyNumberFormat="1" applyFont="1" applyFill="1" applyBorder="1" applyAlignment="1">
      <alignment horizontal="left"/>
    </xf>
    <xf numFmtId="164" fontId="14" fillId="0" borderId="0" xfId="1" quotePrefix="1" applyNumberFormat="1" applyFont="1" applyFill="1" applyBorder="1" applyAlignment="1">
      <alignment horizontal="left"/>
    </xf>
    <xf numFmtId="49" fontId="17" fillId="0" borderId="0" xfId="1" quotePrefix="1" applyNumberFormat="1" applyFont="1" applyFill="1" applyBorder="1" applyAlignment="1">
      <alignment horizontal="left"/>
    </xf>
    <xf numFmtId="49" fontId="17" fillId="0" borderId="0" xfId="1" applyNumberFormat="1" applyFont="1" applyFill="1" applyBorder="1" applyAlignment="1">
      <alignment horizontal="left"/>
    </xf>
    <xf numFmtId="49" fontId="31" fillId="0" borderId="0" xfId="10" applyNumberFormat="1" applyFont="1"/>
    <xf numFmtId="10" fontId="27" fillId="0" borderId="0" xfId="7" applyNumberFormat="1" applyFont="1" applyFill="1"/>
    <xf numFmtId="0" fontId="14" fillId="0" borderId="7" xfId="7" applyFont="1" applyFill="1" applyBorder="1" applyAlignment="1"/>
    <xf numFmtId="0" fontId="17" fillId="0" borderId="5" xfId="7" applyFont="1" applyFill="1" applyBorder="1" applyAlignment="1"/>
    <xf numFmtId="0" fontId="14" fillId="0" borderId="5" xfId="7" applyFont="1" applyFill="1" applyBorder="1" applyAlignment="1"/>
    <xf numFmtId="37" fontId="1" fillId="0" borderId="5" xfId="7" quotePrefix="1" applyNumberFormat="1" applyFont="1" applyFill="1" applyBorder="1" applyAlignment="1">
      <alignment horizontal="center" wrapText="1"/>
    </xf>
    <xf numFmtId="7" fontId="1" fillId="0" borderId="5" xfId="7" applyNumberFormat="1" applyFont="1" applyFill="1" applyBorder="1" applyAlignment="1">
      <alignment horizontal="left"/>
    </xf>
    <xf numFmtId="7" fontId="0" fillId="0" borderId="4" xfId="7" quotePrefix="1" applyNumberFormat="1" applyFont="1" applyFill="1" applyBorder="1" applyAlignment="1">
      <alignment horizontal="left"/>
    </xf>
    <xf numFmtId="41" fontId="1" fillId="0" borderId="5" xfId="13" applyFont="1" applyFill="1" applyBorder="1"/>
    <xf numFmtId="164" fontId="1" fillId="0" borderId="5" xfId="7" applyNumberFormat="1" applyFont="1" applyFill="1" applyBorder="1"/>
    <xf numFmtId="7" fontId="1" fillId="0" borderId="4" xfId="7" applyNumberFormat="1" applyFont="1" applyFill="1" applyBorder="1" applyAlignment="1">
      <alignment horizontal="left"/>
    </xf>
    <xf numFmtId="7" fontId="1" fillId="0" borderId="1" xfId="7" quotePrefix="1" applyNumberFormat="1" applyFont="1" applyFill="1" applyBorder="1" applyAlignment="1">
      <alignment horizontal="left"/>
    </xf>
    <xf numFmtId="43" fontId="1" fillId="0" borderId="3" xfId="1" quotePrefix="1" applyFont="1" applyFill="1" applyBorder="1" applyAlignment="1">
      <alignment horizontal="left"/>
    </xf>
    <xf numFmtId="0" fontId="14" fillId="0" borderId="6" xfId="7" applyFont="1" applyFill="1" applyBorder="1" applyAlignment="1"/>
    <xf numFmtId="165" fontId="14" fillId="0" borderId="6" xfId="2" applyNumberFormat="1" applyFont="1" applyFill="1" applyBorder="1"/>
    <xf numFmtId="0" fontId="27" fillId="0" borderId="0" xfId="7" applyFont="1" applyFill="1"/>
    <xf numFmtId="0" fontId="0" fillId="0" borderId="0" xfId="7" applyFont="1" applyFill="1"/>
    <xf numFmtId="4" fontId="1" fillId="0" borderId="0" xfId="7" applyNumberFormat="1" applyFont="1" applyFill="1"/>
    <xf numFmtId="0" fontId="47" fillId="0" borderId="0" xfId="0" quotePrefix="1" applyFont="1" applyAlignment="1">
      <alignment horizontal="center"/>
    </xf>
    <xf numFmtId="0" fontId="48" fillId="0" borderId="0" xfId="0" applyFont="1" applyAlignment="1">
      <alignment horizontal="center"/>
    </xf>
    <xf numFmtId="0" fontId="49" fillId="0" borderId="0" xfId="0" applyFont="1" applyAlignment="1">
      <alignment horizontal="center"/>
    </xf>
    <xf numFmtId="3" fontId="9" fillId="0" borderId="0" xfId="0" quotePrefix="1" applyNumberFormat="1" applyFont="1" applyFill="1" applyBorder="1" applyAlignment="1">
      <alignment horizontal="left"/>
    </xf>
    <xf numFmtId="3" fontId="0" fillId="0" borderId="0" xfId="0" quotePrefix="1" applyNumberFormat="1" applyFont="1" applyBorder="1" applyAlignment="1">
      <alignment horizontal="left"/>
    </xf>
    <xf numFmtId="3" fontId="1" fillId="0" borderId="9" xfId="0" quotePrefix="1" applyNumberFormat="1" applyFont="1" applyBorder="1" applyAlignment="1">
      <alignment horizontal="left"/>
    </xf>
    <xf numFmtId="164" fontId="14" fillId="0" borderId="6" xfId="1" applyNumberFormat="1" applyFont="1" applyBorder="1"/>
    <xf numFmtId="3" fontId="14" fillId="0" borderId="5" xfId="0" applyNumberFormat="1" applyFont="1" applyBorder="1" applyAlignment="1">
      <alignment horizontal="left"/>
    </xf>
    <xf numFmtId="3" fontId="1" fillId="0" borderId="1" xfId="0" applyNumberFormat="1" applyFont="1" applyFill="1" applyBorder="1"/>
    <xf numFmtId="3" fontId="1" fillId="0" borderId="4" xfId="0" applyNumberFormat="1" applyFont="1" applyFill="1" applyBorder="1"/>
    <xf numFmtId="43" fontId="14" fillId="0" borderId="5" xfId="1" applyFont="1" applyFill="1" applyBorder="1"/>
    <xf numFmtId="0" fontId="14" fillId="0" borderId="4" xfId="0" applyFont="1" applyBorder="1"/>
    <xf numFmtId="0" fontId="14" fillId="0" borderId="10" xfId="0" applyFont="1" applyBorder="1"/>
    <xf numFmtId="164" fontId="22" fillId="0" borderId="6" xfId="0" applyNumberFormat="1" applyFont="1" applyBorder="1"/>
    <xf numFmtId="3" fontId="14" fillId="0" borderId="0" xfId="0" quotePrefix="1" applyNumberFormat="1" applyFont="1" applyFill="1" applyBorder="1" applyAlignment="1">
      <alignment horizontal="left"/>
    </xf>
    <xf numFmtId="3" fontId="9" fillId="0" borderId="0" xfId="0" applyNumberFormat="1" applyFont="1" applyFill="1" applyBorder="1" applyAlignment="1">
      <alignment horizontal="left"/>
    </xf>
    <xf numFmtId="10" fontId="26" fillId="0" borderId="0" xfId="0" applyNumberFormat="1" applyFont="1" applyFill="1"/>
    <xf numFmtId="0" fontId="14" fillId="0" borderId="0" xfId="0" applyFont="1" applyFill="1" applyBorder="1" applyAlignment="1"/>
    <xf numFmtId="0" fontId="14" fillId="3" borderId="9" xfId="0" applyFont="1" applyFill="1" applyBorder="1" applyAlignment="1">
      <alignment horizontal="center"/>
    </xf>
    <xf numFmtId="0" fontId="14" fillId="0" borderId="9" xfId="0" applyFont="1" applyFill="1" applyBorder="1" applyAlignment="1"/>
    <xf numFmtId="0" fontId="14" fillId="0" borderId="9" xfId="0" applyFont="1" applyFill="1" applyBorder="1" applyAlignment="1">
      <alignment horizontal="center"/>
    </xf>
    <xf numFmtId="0" fontId="14" fillId="0" borderId="9" xfId="0" quotePrefix="1" applyFont="1" applyFill="1" applyBorder="1" applyAlignment="1">
      <alignment horizontal="center" wrapText="1"/>
    </xf>
    <xf numFmtId="164" fontId="1" fillId="0" borderId="5" xfId="1" quotePrefix="1" applyNumberFormat="1" applyFont="1" applyFill="1" applyBorder="1" applyAlignment="1">
      <alignment horizontal="left"/>
    </xf>
    <xf numFmtId="164" fontId="51" fillId="0" borderId="9" xfId="1" applyNumberFormat="1" applyFont="1" applyFill="1" applyBorder="1"/>
    <xf numFmtId="164" fontId="1" fillId="0" borderId="6" xfId="1" quotePrefix="1" applyNumberFormat="1" applyFont="1" applyFill="1" applyBorder="1" applyAlignment="1">
      <alignment horizontal="left"/>
    </xf>
    <xf numFmtId="164" fontId="14" fillId="0" borderId="9" xfId="1" quotePrefix="1" applyNumberFormat="1" applyFont="1" applyFill="1" applyBorder="1" applyAlignment="1">
      <alignment horizontal="left"/>
    </xf>
    <xf numFmtId="164" fontId="21" fillId="0" borderId="6" xfId="1" applyNumberFormat="1" applyFont="1" applyFill="1" applyBorder="1"/>
    <xf numFmtId="164" fontId="21" fillId="0" borderId="9" xfId="1" applyNumberFormat="1" applyFont="1" applyFill="1" applyBorder="1"/>
    <xf numFmtId="164" fontId="0" fillId="0" borderId="5" xfId="1" applyNumberFormat="1" applyFont="1" applyFill="1" applyBorder="1" applyAlignment="1">
      <alignment horizontal="center"/>
    </xf>
    <xf numFmtId="164" fontId="0" fillId="0" borderId="5" xfId="1" quotePrefix="1" applyNumberFormat="1" applyFont="1" applyFill="1" applyBorder="1" applyAlignment="1">
      <alignment horizontal="left"/>
    </xf>
    <xf numFmtId="164" fontId="14" fillId="0" borderId="9" xfId="1" applyNumberFormat="1" applyFont="1" applyFill="1" applyBorder="1" applyAlignment="1">
      <alignment horizontal="left"/>
    </xf>
    <xf numFmtId="0" fontId="47" fillId="0" borderId="0" xfId="0" applyFont="1" applyAlignment="1">
      <alignment horizontal="center"/>
    </xf>
    <xf numFmtId="3" fontId="14" fillId="0" borderId="0" xfId="0" quotePrefix="1" applyNumberFormat="1" applyFont="1" applyBorder="1" applyAlignment="1">
      <alignment horizontal="left"/>
    </xf>
    <xf numFmtId="3" fontId="1" fillId="0" borderId="0" xfId="0" quotePrefix="1" applyNumberFormat="1" applyFont="1" applyBorder="1" applyAlignment="1">
      <alignment horizontal="left"/>
    </xf>
    <xf numFmtId="10" fontId="14" fillId="0" borderId="0" xfId="3" applyNumberFormat="1" applyFont="1" applyFill="1"/>
    <xf numFmtId="0" fontId="27" fillId="0" borderId="0" xfId="7" applyFont="1" applyFill="1" applyAlignment="1">
      <alignment horizontal="right"/>
    </xf>
    <xf numFmtId="0" fontId="1" fillId="0" borderId="0" xfId="15" applyFont="1" applyFill="1"/>
    <xf numFmtId="0" fontId="1" fillId="0" borderId="15" xfId="16" applyFont="1" applyFill="1" applyBorder="1"/>
    <xf numFmtId="0" fontId="1" fillId="0" borderId="0" xfId="15" applyFont="1" applyFill="1" applyBorder="1"/>
    <xf numFmtId="0" fontId="14" fillId="0" borderId="1" xfId="7" applyFont="1" applyBorder="1" applyAlignment="1">
      <alignment horizontal="left"/>
    </xf>
    <xf numFmtId="0" fontId="14" fillId="0" borderId="10" xfId="7" applyFont="1" applyBorder="1" applyAlignment="1">
      <alignment horizontal="left" vertical="center"/>
    </xf>
    <xf numFmtId="0" fontId="14" fillId="0" borderId="0" xfId="7" applyFont="1" applyBorder="1" applyAlignment="1">
      <alignment horizontal="left"/>
    </xf>
    <xf numFmtId="0" fontId="14" fillId="0" borderId="7" xfId="7" applyFont="1" applyBorder="1" applyAlignment="1">
      <alignment horizontal="left"/>
    </xf>
    <xf numFmtId="0" fontId="14" fillId="0" borderId="4" xfId="7" quotePrefix="1" applyFont="1" applyBorder="1" applyAlignment="1">
      <alignment horizontal="left"/>
    </xf>
    <xf numFmtId="3" fontId="2" fillId="0" borderId="0" xfId="0" applyNumberFormat="1" applyFont="1" applyBorder="1" applyAlignment="1">
      <alignment horizontal="center"/>
    </xf>
    <xf numFmtId="0" fontId="3" fillId="0" borderId="0" xfId="0" applyFont="1" applyAlignment="1">
      <alignment horizontal="center"/>
    </xf>
    <xf numFmtId="3" fontId="7" fillId="0" borderId="0" xfId="4" applyNumberFormat="1" applyFont="1" applyBorder="1" applyAlignment="1">
      <alignment horizontal="center"/>
    </xf>
    <xf numFmtId="0" fontId="7" fillId="0" borderId="0" xfId="4" quotePrefix="1" applyFont="1" applyAlignment="1">
      <alignment horizontal="center"/>
    </xf>
    <xf numFmtId="0" fontId="0" fillId="0" borderId="0" xfId="0" applyAlignment="1">
      <alignment horizontal="left" vertical="top" wrapText="1"/>
    </xf>
    <xf numFmtId="0" fontId="14" fillId="4" borderId="8" xfId="0" quotePrefix="1" applyFont="1" applyFill="1" applyBorder="1" applyAlignment="1">
      <alignment horizontal="center" wrapText="1"/>
    </xf>
    <xf numFmtId="0" fontId="14" fillId="4" borderId="8" xfId="0" quotePrefix="1" applyFont="1" applyFill="1" applyBorder="1" applyAlignment="1">
      <alignment horizontal="center"/>
    </xf>
    <xf numFmtId="0" fontId="14" fillId="4" borderId="13" xfId="0" quotePrefix="1" applyFont="1" applyFill="1" applyBorder="1" applyAlignment="1">
      <alignment horizontal="center"/>
    </xf>
    <xf numFmtId="164" fontId="14" fillId="4" borderId="8" xfId="1" applyNumberFormat="1" applyFont="1" applyFill="1" applyBorder="1" applyAlignment="1">
      <alignment horizontal="center"/>
    </xf>
    <xf numFmtId="164" fontId="14" fillId="4" borderId="13" xfId="1" applyNumberFormat="1" applyFont="1" applyFill="1" applyBorder="1" applyAlignment="1">
      <alignment horizontal="center"/>
    </xf>
    <xf numFmtId="164" fontId="14" fillId="2" borderId="7" xfId="1" applyNumberFormat="1" applyFont="1" applyFill="1" applyBorder="1" applyAlignment="1">
      <alignment horizontal="center"/>
    </xf>
    <xf numFmtId="164" fontId="14" fillId="2" borderId="13" xfId="1" applyNumberFormat="1" applyFont="1" applyFill="1" applyBorder="1" applyAlignment="1">
      <alignment horizontal="center"/>
    </xf>
    <xf numFmtId="164" fontId="20" fillId="3" borderId="7" xfId="1" applyNumberFormat="1" applyFont="1" applyFill="1" applyBorder="1" applyAlignment="1">
      <alignment horizontal="center"/>
    </xf>
    <xf numFmtId="164" fontId="20" fillId="3" borderId="13" xfId="1" applyNumberFormat="1" applyFont="1" applyFill="1" applyBorder="1" applyAlignment="1">
      <alignment horizontal="center"/>
    </xf>
    <xf numFmtId="170" fontId="33" fillId="4" borderId="7" xfId="1" applyNumberFormat="1" applyFont="1" applyFill="1" applyBorder="1" applyAlignment="1">
      <alignment horizontal="center"/>
    </xf>
    <xf numFmtId="170" fontId="33" fillId="4" borderId="8" xfId="1" applyNumberFormat="1" applyFont="1" applyFill="1" applyBorder="1" applyAlignment="1">
      <alignment horizontal="center"/>
    </xf>
    <xf numFmtId="170" fontId="33" fillId="4" borderId="13" xfId="1" applyNumberFormat="1" applyFont="1" applyFill="1" applyBorder="1" applyAlignment="1">
      <alignment horizontal="center"/>
    </xf>
    <xf numFmtId="164" fontId="33" fillId="2" borderId="7" xfId="1" quotePrefix="1" applyNumberFormat="1" applyFont="1" applyFill="1" applyBorder="1" applyAlignment="1">
      <alignment horizontal="center"/>
    </xf>
    <xf numFmtId="164" fontId="33" fillId="2" borderId="13" xfId="1" applyNumberFormat="1" applyFont="1" applyFill="1" applyBorder="1" applyAlignment="1">
      <alignment horizontal="center"/>
    </xf>
    <xf numFmtId="164" fontId="33" fillId="3" borderId="7" xfId="1" applyNumberFormat="1" applyFont="1" applyFill="1" applyBorder="1" applyAlignment="1">
      <alignment horizontal="center"/>
    </xf>
    <xf numFmtId="164" fontId="33" fillId="3" borderId="13" xfId="1" applyNumberFormat="1" applyFont="1" applyFill="1" applyBorder="1" applyAlignment="1">
      <alignment horizontal="center"/>
    </xf>
    <xf numFmtId="164" fontId="33" fillId="4" borderId="9" xfId="7" quotePrefix="1" applyNumberFormat="1" applyFont="1" applyFill="1" applyBorder="1" applyAlignment="1">
      <alignment horizontal="center"/>
    </xf>
    <xf numFmtId="164" fontId="33" fillId="4" borderId="9" xfId="7" applyNumberFormat="1" applyFont="1" applyFill="1" applyBorder="1" applyAlignment="1">
      <alignment horizontal="center"/>
    </xf>
    <xf numFmtId="164" fontId="33" fillId="2" borderId="9" xfId="7" quotePrefix="1" applyNumberFormat="1" applyFont="1" applyFill="1" applyBorder="1" applyAlignment="1">
      <alignment horizontal="center"/>
    </xf>
    <xf numFmtId="164" fontId="33" fillId="2" borderId="9" xfId="7" applyNumberFormat="1" applyFont="1" applyFill="1" applyBorder="1" applyAlignment="1">
      <alignment horizontal="center"/>
    </xf>
    <xf numFmtId="164" fontId="33" fillId="3" borderId="9" xfId="7" quotePrefix="1" applyNumberFormat="1" applyFont="1" applyFill="1" applyBorder="1" applyAlignment="1">
      <alignment horizontal="center"/>
    </xf>
    <xf numFmtId="164" fontId="33" fillId="3" borderId="9" xfId="7" applyNumberFormat="1" applyFont="1" applyFill="1" applyBorder="1" applyAlignment="1">
      <alignment horizontal="center"/>
    </xf>
    <xf numFmtId="3" fontId="14" fillId="4" borderId="7" xfId="7" applyNumberFormat="1" applyFont="1" applyFill="1" applyBorder="1" applyAlignment="1">
      <alignment horizontal="center"/>
    </xf>
    <xf numFmtId="3" fontId="14" fillId="4" borderId="8" xfId="7" applyNumberFormat="1" applyFont="1" applyFill="1" applyBorder="1" applyAlignment="1">
      <alignment horizontal="center"/>
    </xf>
    <xf numFmtId="3" fontId="14" fillId="4" borderId="13" xfId="7" applyNumberFormat="1" applyFont="1" applyFill="1" applyBorder="1" applyAlignment="1">
      <alignment horizontal="center"/>
    </xf>
    <xf numFmtId="0" fontId="14" fillId="4" borderId="8" xfId="10" applyFont="1" applyFill="1" applyBorder="1" applyAlignment="1">
      <alignment horizontal="center"/>
    </xf>
    <xf numFmtId="0" fontId="14" fillId="4" borderId="13" xfId="10" applyFont="1" applyFill="1" applyBorder="1" applyAlignment="1">
      <alignment horizontal="center"/>
    </xf>
    <xf numFmtId="164" fontId="14" fillId="2" borderId="7" xfId="17" quotePrefix="1" applyNumberFormat="1" applyFont="1" applyFill="1" applyBorder="1" applyAlignment="1">
      <alignment horizontal="center"/>
    </xf>
    <xf numFmtId="164" fontId="14" fillId="2" borderId="8" xfId="17" applyNumberFormat="1" applyFont="1" applyFill="1" applyBorder="1" applyAlignment="1">
      <alignment horizontal="center"/>
    </xf>
    <xf numFmtId="164" fontId="14" fillId="2" borderId="13" xfId="17" applyNumberFormat="1" applyFont="1" applyFill="1" applyBorder="1" applyAlignment="1">
      <alignment horizontal="center"/>
    </xf>
    <xf numFmtId="164" fontId="20" fillId="4" borderId="7" xfId="17" quotePrefix="1" applyNumberFormat="1" applyFont="1" applyFill="1" applyBorder="1" applyAlignment="1">
      <alignment horizontal="center"/>
    </xf>
    <xf numFmtId="164" fontId="20" fillId="4" borderId="8" xfId="17" applyNumberFormat="1" applyFont="1" applyFill="1" applyBorder="1" applyAlignment="1">
      <alignment horizontal="center"/>
    </xf>
    <xf numFmtId="164" fontId="20" fillId="4" borderId="13" xfId="17" applyNumberFormat="1" applyFont="1" applyFill="1" applyBorder="1" applyAlignment="1">
      <alignment horizontal="center"/>
    </xf>
    <xf numFmtId="164" fontId="14" fillId="3" borderId="7" xfId="17" applyNumberFormat="1" applyFont="1" applyFill="1" applyBorder="1" applyAlignment="1">
      <alignment horizontal="center"/>
    </xf>
    <xf numFmtId="164" fontId="14" fillId="3" borderId="8" xfId="17" applyNumberFormat="1" applyFont="1" applyFill="1" applyBorder="1" applyAlignment="1">
      <alignment horizontal="center"/>
    </xf>
    <xf numFmtId="164" fontId="14" fillId="3" borderId="13" xfId="17" applyNumberFormat="1" applyFont="1" applyFill="1" applyBorder="1" applyAlignment="1">
      <alignment horizontal="center"/>
    </xf>
    <xf numFmtId="0" fontId="14" fillId="5" borderId="7" xfId="7" applyFont="1" applyFill="1" applyBorder="1" applyAlignment="1">
      <alignment horizontal="center"/>
    </xf>
    <xf numFmtId="0" fontId="14" fillId="5" borderId="13" xfId="7" applyFont="1" applyFill="1" applyBorder="1" applyAlignment="1">
      <alignment horizontal="center"/>
    </xf>
    <xf numFmtId="0" fontId="14" fillId="3" borderId="7" xfId="7" applyFont="1" applyFill="1" applyBorder="1" applyAlignment="1">
      <alignment horizontal="center"/>
    </xf>
    <xf numFmtId="0" fontId="14" fillId="3" borderId="13" xfId="7" applyFont="1" applyFill="1" applyBorder="1" applyAlignment="1">
      <alignment horizontal="center"/>
    </xf>
    <xf numFmtId="3" fontId="14" fillId="4" borderId="7" xfId="7" applyNumberFormat="1" applyFont="1" applyFill="1" applyBorder="1" applyAlignment="1">
      <alignment horizontal="center" wrapText="1"/>
    </xf>
    <xf numFmtId="3" fontId="14" fillId="4" borderId="8" xfId="7" applyNumberFormat="1" applyFont="1" applyFill="1" applyBorder="1" applyAlignment="1">
      <alignment horizontal="center" wrapText="1"/>
    </xf>
    <xf numFmtId="3" fontId="14" fillId="4" borderId="13" xfId="7" applyNumberFormat="1" applyFont="1" applyFill="1" applyBorder="1" applyAlignment="1">
      <alignment horizontal="center" wrapText="1"/>
    </xf>
    <xf numFmtId="0" fontId="14" fillId="4" borderId="7" xfId="0" quotePrefix="1" applyFont="1" applyFill="1" applyBorder="1" applyAlignment="1">
      <alignment horizontal="center"/>
    </xf>
    <xf numFmtId="0" fontId="14" fillId="2" borderId="7" xfId="7" applyFont="1" applyFill="1" applyBorder="1" applyAlignment="1">
      <alignment horizontal="center"/>
    </xf>
    <xf numFmtId="0" fontId="14" fillId="2" borderId="8" xfId="7" applyFont="1" applyFill="1" applyBorder="1" applyAlignment="1">
      <alignment horizontal="center"/>
    </xf>
    <xf numFmtId="0" fontId="14" fillId="2" borderId="13" xfId="7" applyFont="1" applyFill="1" applyBorder="1" applyAlignment="1">
      <alignment horizontal="center"/>
    </xf>
    <xf numFmtId="0" fontId="45" fillId="3" borderId="1" xfId="22" quotePrefix="1" applyNumberFormat="1" applyFont="1" applyFill="1" applyBorder="1" applyAlignment="1" applyProtection="1">
      <alignment horizontal="center"/>
    </xf>
    <xf numFmtId="0" fontId="45" fillId="3" borderId="2" xfId="22" applyNumberFormat="1" applyFont="1" applyFill="1" applyBorder="1" applyAlignment="1" applyProtection="1">
      <alignment horizontal="center"/>
    </xf>
    <xf numFmtId="0" fontId="45" fillId="3" borderId="14" xfId="22" applyNumberFormat="1" applyFont="1" applyFill="1" applyBorder="1" applyAlignment="1" applyProtection="1">
      <alignment horizontal="center"/>
    </xf>
  </cellXfs>
  <cellStyles count="26">
    <cellStyle name="Comma" xfId="1" builtinId="3"/>
    <cellStyle name="Comma [0] 2" xfId="13"/>
    <cellStyle name="Comma 2" xfId="25"/>
    <cellStyle name="Comma 9" xfId="23"/>
    <cellStyle name="Comma_Capital_Rate_2005_0523_Adj_0610" xfId="17"/>
    <cellStyle name="Comma_Capital_Rate_2005_0819" xfId="18"/>
    <cellStyle name="Comma_Fuel Amount_Gallons" xfId="24"/>
    <cellStyle name="Comma_SS_Capital_Sch_H" xfId="11"/>
    <cellStyle name="Currency" xfId="2" builtinId="4"/>
    <cellStyle name="Currency [0] 2" xfId="19"/>
    <cellStyle name="Currency_Capital_Rate_2005_0523_Adj_0610" xfId="20"/>
    <cellStyle name="Currency_SS_Capital_Sch_H" xfId="12"/>
    <cellStyle name="Normal" xfId="0" builtinId="0"/>
    <cellStyle name="Normal 14 2" xfId="4"/>
    <cellStyle name="Normal 2" xfId="7"/>
    <cellStyle name="Normal 2 2" xfId="8"/>
    <cellStyle name="Normal 7" xfId="9"/>
    <cellStyle name="Normal_Capital_Rate_2005_0523_Adj_0610" xfId="15"/>
    <cellStyle name="Normal_Fuel Amount_Gallons" xfId="22"/>
    <cellStyle name="Normal_GG_Capital_Sch_H" xfId="5"/>
    <cellStyle name="Normal_RKL_Useful_Materials_at_Work_070209F_1" xfId="6"/>
    <cellStyle name="Normal_RKL_Useful_Materials_at_Work_070209F_1 2" xfId="14"/>
    <cellStyle name="Normal_Sch_SS" xfId="16"/>
    <cellStyle name="Normal_SS_Capital_Sch_H" xfId="10"/>
    <cellStyle name="Percent" xfId="3" builtinId="5"/>
    <cellStyle name="Percent_SS_Capital_Sch_H" xf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3.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1.xml"/><Relationship Id="rId43"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hared/Sunset/SS_RKL/BP2014_RKL_Wkg/SSC_RY2014_PR_Model_2012_1206R_01_Final_Rate_Application.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hared/Sunset/SS_RKL/Rate_Reports_RY2014/RY2014_Q2/PL_Trend_GlobalSoft_13_Months_FY2014_2014_01_Value.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hared/Sunset/SS_RKL/BP2014_RKL_Wkg/GGD_RY2014_PR_Model_2012_1206R_01_2013_0303_Final_Rate_Application.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Shared/Sunset/SS_RKL/Rate_Reports_RY2014/Rate_Financial_Statement_RY2014_Q1_Wkg_2013_1030W.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Shared\SF%20Region\RateApp2006\Rate%20Model_Actual_Detail\Rate%20Calculation%20and%20Projections%20-%20Detail%20Schedules\Sunset%20Detail%20Schedules\BP2005_Projections%20-%20Detail%20Link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S_NAV_n_Check"/>
      <sheetName val="Check_Old"/>
      <sheetName val="Parameters"/>
      <sheetName val="BU_List"/>
      <sheetName val="Day_Calc"/>
      <sheetName val="Hol_by_Union"/>
      <sheetName val="Hol_by_Type"/>
      <sheetName val="Wkdays_by_Type"/>
      <sheetName val="Percentage_OT_n_Such"/>
      <sheetName val="Obj_No_for_PR"/>
      <sheetName val="Obj_No_for_PR (2)"/>
      <sheetName val="Chanages"/>
      <sheetName val="UL_Amt_Template"/>
      <sheetName val="UL_Hrs_Template"/>
      <sheetName val="350S_Reg_Hrs"/>
      <sheetName val="350S_OT_Hrs"/>
      <sheetName val="Exceptions"/>
      <sheetName val="Wkg_EE_List"/>
      <sheetName val="Download"/>
      <sheetName val="EE_List_Dwld"/>
      <sheetName val="Accrued_Vac"/>
      <sheetName val="Vac_Table"/>
      <sheetName val="SSC_HC_Actual"/>
      <sheetName val="SSC_HC_FTE"/>
      <sheetName val="G.1_HC_DATA_by_BU"/>
      <sheetName val="G.1_HC_DATA_by_BU (2)"/>
      <sheetName val="G.1_Hr_DATA_by_BU"/>
      <sheetName val="G.1_Dlr_DATA_by_BU"/>
      <sheetName val="G.2_DATA_by_BU"/>
      <sheetName val="G.3_DATA_by_BU"/>
      <sheetName val="G.4_DATA_by_BU"/>
      <sheetName val="SS_Routes"/>
      <sheetName val="SS_Routes_for_HC_Rpt"/>
      <sheetName val="Weekdays"/>
      <sheetName val="Saturdays"/>
      <sheetName val="Saturdays2"/>
      <sheetName val="Sundays"/>
      <sheetName val="OT"/>
      <sheetName val="OT_CLR_NonU"/>
      <sheetName val="Holwkd_CLR_NonU"/>
      <sheetName val="Christmas_New Year_Sat"/>
      <sheetName val="Holiday Worked"/>
      <sheetName val="Union_Rate"/>
      <sheetName val="Union_Rate_All"/>
      <sheetName val="010"/>
      <sheetName val="013"/>
      <sheetName val="014"/>
      <sheetName val="015"/>
      <sheetName val="016"/>
      <sheetName val="041"/>
      <sheetName val="050"/>
      <sheetName val="060"/>
      <sheetName val="120"/>
      <sheetName val="122"/>
      <sheetName val="124"/>
      <sheetName val="125"/>
      <sheetName val="018"/>
      <sheetName val="510"/>
      <sheetName val="740"/>
      <sheetName val="810"/>
      <sheetName val="812"/>
      <sheetName val="Total"/>
      <sheetName val="Tracking"/>
      <sheetName val="Object_No"/>
      <sheetName val="Table"/>
      <sheetName val="Replacement"/>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6">
          <cell r="C6">
            <v>39968</v>
          </cell>
          <cell r="D6" t="str">
            <v>5100014</v>
          </cell>
          <cell r="E6" t="str">
            <v>CALIBO, LEROY</v>
          </cell>
          <cell r="F6" t="str">
            <v>HELPER</v>
          </cell>
          <cell r="G6" t="str">
            <v>Helper</v>
          </cell>
          <cell r="H6" t="str">
            <v>350S</v>
          </cell>
          <cell r="I6" t="str">
            <v>DSP</v>
          </cell>
          <cell r="J6" t="str">
            <v>350S</v>
          </cell>
          <cell r="K6">
            <v>34711</v>
          </cell>
        </row>
        <row r="7">
          <cell r="C7">
            <v>51502</v>
          </cell>
          <cell r="D7" t="str">
            <v>5100510</v>
          </cell>
          <cell r="E7" t="str">
            <v>DEVIS, GUILLERMO R</v>
          </cell>
          <cell r="F7" t="str">
            <v>MECH</v>
          </cell>
          <cell r="G7" t="str">
            <v>Mechanic</v>
          </cell>
          <cell r="H7" t="str">
            <v>350S</v>
          </cell>
          <cell r="I7" t="str">
            <v>SHP</v>
          </cell>
          <cell r="J7" t="str">
            <v>350S</v>
          </cell>
          <cell r="K7">
            <v>36570</v>
          </cell>
        </row>
        <row r="8">
          <cell r="C8">
            <v>60011</v>
          </cell>
          <cell r="D8" t="str">
            <v>5100510</v>
          </cell>
          <cell r="E8" t="str">
            <v>ORELLANA, MILTON A.</v>
          </cell>
          <cell r="F8" t="str">
            <v>MECH</v>
          </cell>
          <cell r="G8" t="str">
            <v>Mechanic</v>
          </cell>
          <cell r="H8" t="str">
            <v>350S</v>
          </cell>
          <cell r="I8" t="str">
            <v>SHP</v>
          </cell>
          <cell r="J8" t="str">
            <v>350S</v>
          </cell>
          <cell r="K8">
            <v>37599</v>
          </cell>
        </row>
        <row r="9">
          <cell r="C9">
            <v>89295</v>
          </cell>
          <cell r="D9" t="str">
            <v>5100014</v>
          </cell>
          <cell r="E9" t="str">
            <v>OROPEZA, CLEMENTE</v>
          </cell>
          <cell r="F9" t="str">
            <v>FTSTC3</v>
          </cell>
          <cell r="G9" t="str">
            <v>Driver - Fantastic 3</v>
          </cell>
          <cell r="H9" t="str">
            <v>350S</v>
          </cell>
          <cell r="I9" t="str">
            <v>DSP</v>
          </cell>
          <cell r="J9" t="str">
            <v>350S</v>
          </cell>
          <cell r="K9">
            <v>34470</v>
          </cell>
        </row>
        <row r="10">
          <cell r="C10">
            <v>350705</v>
          </cell>
          <cell r="D10" t="str">
            <v>5100014</v>
          </cell>
          <cell r="E10" t="str">
            <v>GOLDSTEIN, JOSEPH R.</v>
          </cell>
          <cell r="F10" t="str">
            <v>OPSUP</v>
          </cell>
          <cell r="G10" t="str">
            <v>Operations Supvsr</v>
          </cell>
          <cell r="H10">
            <v>0</v>
          </cell>
          <cell r="I10">
            <v>0</v>
          </cell>
          <cell r="J10" t="str">
            <v>Non</v>
          </cell>
          <cell r="K10">
            <v>36083</v>
          </cell>
        </row>
        <row r="11">
          <cell r="C11">
            <v>568430</v>
          </cell>
          <cell r="D11" t="str">
            <v>5100014</v>
          </cell>
          <cell r="E11" t="str">
            <v>JOHNSON, L'ADANTE T.</v>
          </cell>
          <cell r="F11" t="str">
            <v>DRIVER</v>
          </cell>
          <cell r="G11" t="str">
            <v>Driver</v>
          </cell>
          <cell r="H11" t="str">
            <v>350S</v>
          </cell>
          <cell r="I11" t="str">
            <v>DSP</v>
          </cell>
          <cell r="J11" t="str">
            <v>350S</v>
          </cell>
          <cell r="K11">
            <v>38516</v>
          </cell>
        </row>
        <row r="12">
          <cell r="C12">
            <v>579260</v>
          </cell>
          <cell r="D12" t="str">
            <v>5100010</v>
          </cell>
          <cell r="E12" t="str">
            <v>YU, LANA Y.</v>
          </cell>
          <cell r="F12" t="str">
            <v>CSREP</v>
          </cell>
          <cell r="G12" t="str">
            <v>Customer Service Rep</v>
          </cell>
          <cell r="H12" t="str">
            <v>350CLR</v>
          </cell>
          <cell r="I12" t="str">
            <v>OFC</v>
          </cell>
          <cell r="J12" t="str">
            <v>350CLR</v>
          </cell>
          <cell r="K12">
            <v>38303</v>
          </cell>
        </row>
        <row r="13">
          <cell r="C13">
            <v>599359</v>
          </cell>
          <cell r="D13" t="str">
            <v>5100010</v>
          </cell>
          <cell r="E13" t="str">
            <v>VALLEJO, ELISA</v>
          </cell>
          <cell r="F13" t="str">
            <v>CSREP</v>
          </cell>
          <cell r="G13" t="str">
            <v>Customer Service Rep</v>
          </cell>
          <cell r="H13" t="str">
            <v>350CLR</v>
          </cell>
          <cell r="I13" t="str">
            <v>OFC</v>
          </cell>
          <cell r="J13" t="str">
            <v>350CLR</v>
          </cell>
          <cell r="K13">
            <v>38700</v>
          </cell>
        </row>
        <row r="14">
          <cell r="C14">
            <v>1809303</v>
          </cell>
          <cell r="D14" t="str">
            <v>5100014</v>
          </cell>
          <cell r="E14" t="str">
            <v>COTRONEO,  PASQUALE F.</v>
          </cell>
          <cell r="F14" t="str">
            <v>DRIVER</v>
          </cell>
          <cell r="G14" t="str">
            <v>Driver</v>
          </cell>
          <cell r="H14" t="str">
            <v>350S</v>
          </cell>
          <cell r="I14" t="str">
            <v>DSP</v>
          </cell>
          <cell r="J14" t="str">
            <v>350S</v>
          </cell>
          <cell r="K14">
            <v>38670</v>
          </cell>
        </row>
        <row r="15">
          <cell r="C15">
            <v>584077</v>
          </cell>
          <cell r="D15" t="str">
            <v>5100014</v>
          </cell>
          <cell r="E15" t="str">
            <v>ELLINGTON, ERIK S.</v>
          </cell>
          <cell r="F15" t="str">
            <v>DRIVER</v>
          </cell>
          <cell r="G15" t="str">
            <v>Driver</v>
          </cell>
          <cell r="H15" t="str">
            <v>350S</v>
          </cell>
          <cell r="I15" t="str">
            <v>DSP</v>
          </cell>
          <cell r="J15" t="str">
            <v>350S</v>
          </cell>
          <cell r="K15">
            <v>38763</v>
          </cell>
        </row>
        <row r="16">
          <cell r="C16">
            <v>58755</v>
          </cell>
          <cell r="D16" t="str">
            <v>5100014</v>
          </cell>
          <cell r="E16" t="str">
            <v>MENDOZA JR., JAMES W.</v>
          </cell>
          <cell r="F16" t="str">
            <v>OPSMG</v>
          </cell>
          <cell r="G16" t="str">
            <v>Operations Manager</v>
          </cell>
          <cell r="I16">
            <v>0</v>
          </cell>
          <cell r="J16">
            <v>0</v>
          </cell>
          <cell r="K16">
            <v>36129</v>
          </cell>
        </row>
        <row r="17">
          <cell r="C17">
            <v>515856</v>
          </cell>
          <cell r="D17" t="str">
            <v>5100014</v>
          </cell>
          <cell r="E17" t="str">
            <v>DELA TORRE, ARTURO</v>
          </cell>
          <cell r="F17" t="str">
            <v>DRIVER</v>
          </cell>
          <cell r="G17" t="str">
            <v>Driver</v>
          </cell>
          <cell r="H17" t="str">
            <v>350S</v>
          </cell>
          <cell r="I17" t="str">
            <v>DSP</v>
          </cell>
          <cell r="J17" t="str">
            <v>SSC-350S</v>
          </cell>
          <cell r="K17">
            <v>38881</v>
          </cell>
        </row>
        <row r="18">
          <cell r="C18">
            <v>1500816</v>
          </cell>
          <cell r="D18" t="str">
            <v>5100510</v>
          </cell>
          <cell r="E18" t="str">
            <v>MELO, DENNY</v>
          </cell>
          <cell r="F18" t="str">
            <v>MECH</v>
          </cell>
          <cell r="G18" t="str">
            <v>Mechanic</v>
          </cell>
          <cell r="H18" t="str">
            <v>350S</v>
          </cell>
          <cell r="I18" t="str">
            <v>SHP</v>
          </cell>
          <cell r="J18" t="str">
            <v>SSC-350S</v>
          </cell>
          <cell r="K18">
            <v>39265</v>
          </cell>
        </row>
        <row r="19">
          <cell r="C19">
            <v>20061</v>
          </cell>
          <cell r="D19" t="str">
            <v>5100014</v>
          </cell>
          <cell r="E19" t="str">
            <v>BLAKE, ALAN R.</v>
          </cell>
          <cell r="F19" t="str">
            <v>OPSMG</v>
          </cell>
          <cell r="G19" t="str">
            <v>Operations Manager</v>
          </cell>
          <cell r="H19">
            <v>0</v>
          </cell>
          <cell r="I19">
            <v>0</v>
          </cell>
          <cell r="J19" t="str">
            <v>SSC-NonU</v>
          </cell>
          <cell r="K19">
            <v>39449</v>
          </cell>
        </row>
        <row r="20">
          <cell r="C20">
            <v>61006</v>
          </cell>
          <cell r="D20" t="str">
            <v>5100510</v>
          </cell>
          <cell r="E20" t="str">
            <v>GUZMAN, FRANCISCO J.</v>
          </cell>
          <cell r="F20" t="str">
            <v>TGSHP</v>
          </cell>
          <cell r="G20" t="str">
            <v>Shop Person</v>
          </cell>
          <cell r="H20" t="str">
            <v>350S</v>
          </cell>
          <cell r="I20" t="str">
            <v>SHP</v>
          </cell>
          <cell r="J20" t="str">
            <v>SSC-350S</v>
          </cell>
          <cell r="K20">
            <v>33120</v>
          </cell>
        </row>
        <row r="21">
          <cell r="C21">
            <v>3483950</v>
          </cell>
          <cell r="D21" t="str">
            <v>5100014</v>
          </cell>
          <cell r="E21" t="str">
            <v>PONCE JR, RUBEN</v>
          </cell>
          <cell r="F21" t="str">
            <v>DRIVER</v>
          </cell>
          <cell r="G21" t="str">
            <v>Driver</v>
          </cell>
          <cell r="H21" t="str">
            <v>350S</v>
          </cell>
          <cell r="I21" t="str">
            <v>DSP</v>
          </cell>
          <cell r="J21" t="str">
            <v>SSC-350S</v>
          </cell>
          <cell r="K21">
            <v>39727</v>
          </cell>
        </row>
        <row r="22">
          <cell r="C22">
            <v>3565630</v>
          </cell>
          <cell r="D22" t="str">
            <v>5100014</v>
          </cell>
          <cell r="E22" t="str">
            <v>WILLIAMSON, BRANDON D.</v>
          </cell>
          <cell r="F22" t="str">
            <v>DRIVER</v>
          </cell>
          <cell r="G22" t="str">
            <v>Driver</v>
          </cell>
          <cell r="H22" t="str">
            <v>350S</v>
          </cell>
          <cell r="I22" t="str">
            <v>DSP</v>
          </cell>
          <cell r="J22" t="str">
            <v>SSC-350S</v>
          </cell>
          <cell r="K22">
            <v>39727</v>
          </cell>
        </row>
        <row r="23">
          <cell r="C23">
            <v>3591096</v>
          </cell>
          <cell r="D23" t="str">
            <v>5100014</v>
          </cell>
          <cell r="E23" t="str">
            <v>HERNANDEZ, EFRAIN</v>
          </cell>
          <cell r="F23" t="str">
            <v>DRIVER</v>
          </cell>
          <cell r="G23" t="str">
            <v>Driver</v>
          </cell>
          <cell r="H23" t="str">
            <v>350S</v>
          </cell>
          <cell r="I23" t="str">
            <v>DSP</v>
          </cell>
          <cell r="J23" t="str">
            <v>SSC-350S</v>
          </cell>
          <cell r="K23">
            <v>39727</v>
          </cell>
        </row>
        <row r="24">
          <cell r="C24">
            <v>83379</v>
          </cell>
          <cell r="D24" t="str">
            <v>5100015</v>
          </cell>
          <cell r="E24" t="str">
            <v>MEIER, AARON</v>
          </cell>
          <cell r="F24" t="str">
            <v>DRIVER</v>
          </cell>
          <cell r="G24" t="str">
            <v>Driver</v>
          </cell>
          <cell r="H24" t="str">
            <v>350S</v>
          </cell>
          <cell r="I24" t="str">
            <v>DSP</v>
          </cell>
          <cell r="J24" t="str">
            <v>SSC-350S</v>
          </cell>
          <cell r="K24">
            <v>40322</v>
          </cell>
        </row>
        <row r="25">
          <cell r="C25">
            <v>453384</v>
          </cell>
          <cell r="D25" t="str">
            <v>5100015</v>
          </cell>
          <cell r="E25" t="str">
            <v>RAMIREZ, RICARDO</v>
          </cell>
          <cell r="F25" t="str">
            <v>DRIVER</v>
          </cell>
          <cell r="G25" t="str">
            <v>Driver</v>
          </cell>
          <cell r="H25" t="str">
            <v>350S</v>
          </cell>
          <cell r="I25" t="str">
            <v>DSP</v>
          </cell>
          <cell r="J25" t="str">
            <v>SSC-350S</v>
          </cell>
          <cell r="K25">
            <v>40322</v>
          </cell>
        </row>
        <row r="26">
          <cell r="C26">
            <v>1786148</v>
          </cell>
          <cell r="D26" t="str">
            <v>5100015</v>
          </cell>
          <cell r="E26" t="str">
            <v>ROJAS, MIGUEL R.</v>
          </cell>
          <cell r="F26" t="str">
            <v>DRIVER</v>
          </cell>
          <cell r="G26" t="str">
            <v>Driver</v>
          </cell>
          <cell r="H26" t="str">
            <v>350S</v>
          </cell>
          <cell r="I26" t="str">
            <v>DSP</v>
          </cell>
          <cell r="J26" t="str">
            <v>SSC-350S</v>
          </cell>
          <cell r="K26">
            <v>40322</v>
          </cell>
        </row>
        <row r="27">
          <cell r="C27">
            <v>4482377</v>
          </cell>
          <cell r="D27" t="str">
            <v>5100015</v>
          </cell>
          <cell r="E27" t="str">
            <v>PONCE, LISANDRO</v>
          </cell>
          <cell r="F27" t="str">
            <v>DRIVER</v>
          </cell>
          <cell r="G27" t="str">
            <v>Driver</v>
          </cell>
          <cell r="H27" t="str">
            <v>350S</v>
          </cell>
          <cell r="I27" t="str">
            <v>DSP</v>
          </cell>
          <cell r="J27" t="str">
            <v>SSC-350S</v>
          </cell>
          <cell r="K27">
            <v>40322</v>
          </cell>
        </row>
        <row r="28">
          <cell r="C28">
            <v>0</v>
          </cell>
          <cell r="D28" t="str">
            <v>5100014</v>
          </cell>
          <cell r="E28" t="str">
            <v>PATEL, AIJAZ</v>
          </cell>
          <cell r="F28" t="str">
            <v>RTMPS</v>
          </cell>
          <cell r="G28" t="str">
            <v>Route Mapping Specialist</v>
          </cell>
          <cell r="H28">
            <v>0</v>
          </cell>
          <cell r="I28">
            <v>0</v>
          </cell>
          <cell r="J28" t="str">
            <v>SSC-NonEx</v>
          </cell>
          <cell r="K28">
            <v>40651</v>
          </cell>
        </row>
        <row r="29">
          <cell r="C29">
            <v>0</v>
          </cell>
          <cell r="D29" t="str">
            <v>5100014</v>
          </cell>
          <cell r="E29" t="str">
            <v>JUAN, RYAN C.</v>
          </cell>
          <cell r="F29" t="str">
            <v>RTEMS</v>
          </cell>
          <cell r="G29" t="str">
            <v>Route Maintenance Specialist</v>
          </cell>
          <cell r="H29">
            <v>0</v>
          </cell>
          <cell r="I29" t="str">
            <v>DSP</v>
          </cell>
          <cell r="J29" t="str">
            <v>SSC-NonEx</v>
          </cell>
          <cell r="K29">
            <v>40651</v>
          </cell>
        </row>
        <row r="30">
          <cell r="C30">
            <v>0</v>
          </cell>
          <cell r="D30" t="str">
            <v>5100014</v>
          </cell>
          <cell r="E30" t="str">
            <v>CHAN, MIMI M.</v>
          </cell>
          <cell r="F30" t="str">
            <v>RTEMS</v>
          </cell>
          <cell r="G30" t="str">
            <v>Route Maintenance Specialist</v>
          </cell>
          <cell r="H30">
            <v>0</v>
          </cell>
          <cell r="I30" t="str">
            <v>DSP</v>
          </cell>
          <cell r="J30" t="str">
            <v>SSC-NonEx</v>
          </cell>
          <cell r="K30">
            <v>40651</v>
          </cell>
        </row>
        <row r="31">
          <cell r="C31">
            <v>4659822</v>
          </cell>
          <cell r="D31" t="str">
            <v>5100015</v>
          </cell>
          <cell r="E31" t="str">
            <v>GARCIA, CARLOS E.</v>
          </cell>
          <cell r="F31" t="str">
            <v>DRIVER</v>
          </cell>
          <cell r="G31" t="str">
            <v>Driver</v>
          </cell>
          <cell r="H31" t="str">
            <v>350S</v>
          </cell>
          <cell r="I31" t="str">
            <v>DSP</v>
          </cell>
          <cell r="J31" t="str">
            <v>SSC-350S</v>
          </cell>
          <cell r="K31">
            <v>40665</v>
          </cell>
        </row>
        <row r="32">
          <cell r="C32">
            <v>103528</v>
          </cell>
          <cell r="D32" t="str">
            <v>5100015</v>
          </cell>
          <cell r="E32" t="str">
            <v>GIULIACCI, ERIC A.</v>
          </cell>
          <cell r="F32" t="str">
            <v>DRIVER</v>
          </cell>
          <cell r="G32" t="str">
            <v>Driver</v>
          </cell>
          <cell r="H32" t="str">
            <v>350S</v>
          </cell>
          <cell r="I32" t="str">
            <v>DSP</v>
          </cell>
          <cell r="J32" t="str">
            <v>SSC-350S</v>
          </cell>
          <cell r="K32">
            <v>40679</v>
          </cell>
        </row>
        <row r="33">
          <cell r="C33">
            <v>0</v>
          </cell>
          <cell r="D33">
            <v>0</v>
          </cell>
          <cell r="E33">
            <v>0</v>
          </cell>
          <cell r="F33">
            <v>0</v>
          </cell>
          <cell r="G33">
            <v>0</v>
          </cell>
          <cell r="H33">
            <v>0</v>
          </cell>
          <cell r="I33">
            <v>0</v>
          </cell>
          <cell r="J33">
            <v>0</v>
          </cell>
          <cell r="K33">
            <v>0</v>
          </cell>
        </row>
        <row r="34">
          <cell r="C34">
            <v>24</v>
          </cell>
        </row>
        <row r="39">
          <cell r="C39">
            <v>0</v>
          </cell>
          <cell r="D39">
            <v>0</v>
          </cell>
          <cell r="E39">
            <v>0</v>
          </cell>
          <cell r="F39">
            <v>0</v>
          </cell>
          <cell r="G39">
            <v>0</v>
          </cell>
          <cell r="H39">
            <v>0</v>
          </cell>
          <cell r="I39">
            <v>0</v>
          </cell>
          <cell r="J39">
            <v>0</v>
          </cell>
          <cell r="K39">
            <v>0</v>
          </cell>
          <cell r="L39">
            <v>0</v>
          </cell>
          <cell r="M39">
            <v>0</v>
          </cell>
          <cell r="N39">
            <v>0</v>
          </cell>
          <cell r="O39">
            <v>0</v>
          </cell>
          <cell r="P39">
            <v>0</v>
          </cell>
          <cell r="Q39">
            <v>0</v>
          </cell>
          <cell r="R39">
            <v>0</v>
          </cell>
        </row>
        <row r="40">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row>
        <row r="41">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row>
        <row r="42">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row>
        <row r="43">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row>
        <row r="44">
          <cell r="C44">
            <v>0</v>
          </cell>
          <cell r="D44">
            <v>0</v>
          </cell>
          <cell r="E44">
            <v>0</v>
          </cell>
          <cell r="F44">
            <v>0</v>
          </cell>
          <cell r="G44">
            <v>0</v>
          </cell>
          <cell r="H44">
            <v>0</v>
          </cell>
          <cell r="I44">
            <v>0</v>
          </cell>
          <cell r="J44">
            <v>0</v>
          </cell>
          <cell r="K44">
            <v>0</v>
          </cell>
          <cell r="L44">
            <v>0</v>
          </cell>
          <cell r="M44">
            <v>0</v>
          </cell>
          <cell r="N44">
            <v>0</v>
          </cell>
          <cell r="O44">
            <v>0</v>
          </cell>
          <cell r="P44">
            <v>0</v>
          </cell>
          <cell r="Q44">
            <v>0</v>
          </cell>
          <cell r="R44">
            <v>0</v>
          </cell>
        </row>
        <row r="45">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row>
        <row r="46">
          <cell r="C46">
            <v>0</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row>
        <row r="47">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row>
        <row r="48">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row>
        <row r="49">
          <cell r="C49">
            <v>0</v>
          </cell>
          <cell r="D49">
            <v>0</v>
          </cell>
          <cell r="E49">
            <v>0</v>
          </cell>
          <cell r="F49">
            <v>0</v>
          </cell>
          <cell r="G49">
            <v>0</v>
          </cell>
          <cell r="H49">
            <v>0</v>
          </cell>
          <cell r="I49">
            <v>0</v>
          </cell>
          <cell r="J49">
            <v>0</v>
          </cell>
          <cell r="K49">
            <v>0</v>
          </cell>
          <cell r="L49">
            <v>0</v>
          </cell>
          <cell r="M49">
            <v>0</v>
          </cell>
          <cell r="N49">
            <v>0</v>
          </cell>
          <cell r="O49">
            <v>0</v>
          </cell>
          <cell r="P49">
            <v>0</v>
          </cell>
          <cell r="Q49">
            <v>0</v>
          </cell>
          <cell r="R49">
            <v>0</v>
          </cell>
        </row>
        <row r="50">
          <cell r="C50">
            <v>0</v>
          </cell>
          <cell r="D50">
            <v>0</v>
          </cell>
          <cell r="E50">
            <v>0</v>
          </cell>
          <cell r="F50">
            <v>0</v>
          </cell>
          <cell r="G50">
            <v>0</v>
          </cell>
          <cell r="H50">
            <v>0</v>
          </cell>
          <cell r="I50">
            <v>0</v>
          </cell>
          <cell r="J50">
            <v>0</v>
          </cell>
          <cell r="K50">
            <v>0</v>
          </cell>
          <cell r="L50">
            <v>0</v>
          </cell>
          <cell r="M50">
            <v>0</v>
          </cell>
          <cell r="N50">
            <v>0</v>
          </cell>
          <cell r="O50">
            <v>0</v>
          </cell>
          <cell r="P50">
            <v>0</v>
          </cell>
          <cell r="Q50">
            <v>0</v>
          </cell>
          <cell r="R50">
            <v>0</v>
          </cell>
        </row>
        <row r="51">
          <cell r="C51">
            <v>0</v>
          </cell>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row>
        <row r="52">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row>
        <row r="53">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row>
        <row r="54">
          <cell r="C54">
            <v>0</v>
          </cell>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row>
        <row r="55">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row>
        <row r="56">
          <cell r="C56">
            <v>0</v>
          </cell>
          <cell r="D56">
            <v>0</v>
          </cell>
          <cell r="E56">
            <v>0</v>
          </cell>
          <cell r="F56">
            <v>0</v>
          </cell>
          <cell r="G56">
            <v>0</v>
          </cell>
          <cell r="H56">
            <v>0</v>
          </cell>
          <cell r="I56">
            <v>0</v>
          </cell>
          <cell r="J56">
            <v>0</v>
          </cell>
          <cell r="K56">
            <v>0</v>
          </cell>
          <cell r="L56">
            <v>0</v>
          </cell>
          <cell r="M56">
            <v>0</v>
          </cell>
          <cell r="N56">
            <v>0</v>
          </cell>
          <cell r="O56">
            <v>0</v>
          </cell>
          <cell r="P56">
            <v>0</v>
          </cell>
          <cell r="Q56">
            <v>0</v>
          </cell>
          <cell r="R56">
            <v>0</v>
          </cell>
        </row>
        <row r="57">
          <cell r="C57">
            <v>0</v>
          </cell>
          <cell r="D57">
            <v>0</v>
          </cell>
          <cell r="E57">
            <v>0</v>
          </cell>
          <cell r="F57">
            <v>0</v>
          </cell>
          <cell r="G57">
            <v>0</v>
          </cell>
          <cell r="H57">
            <v>0</v>
          </cell>
          <cell r="I57">
            <v>0</v>
          </cell>
          <cell r="J57">
            <v>0</v>
          </cell>
          <cell r="K57">
            <v>0</v>
          </cell>
          <cell r="L57">
            <v>0</v>
          </cell>
          <cell r="M57">
            <v>0</v>
          </cell>
          <cell r="N57">
            <v>0</v>
          </cell>
          <cell r="O57">
            <v>0</v>
          </cell>
          <cell r="P57">
            <v>0</v>
          </cell>
          <cell r="Q57">
            <v>0</v>
          </cell>
          <cell r="R57">
            <v>0</v>
          </cell>
        </row>
        <row r="58">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row>
        <row r="59">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row>
        <row r="60">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row>
        <row r="61">
          <cell r="C61">
            <v>0</v>
          </cell>
          <cell r="D61">
            <v>0</v>
          </cell>
          <cell r="E61">
            <v>0</v>
          </cell>
          <cell r="F61">
            <v>0</v>
          </cell>
          <cell r="G61">
            <v>0</v>
          </cell>
          <cell r="H61">
            <v>0</v>
          </cell>
          <cell r="I61">
            <v>0</v>
          </cell>
          <cell r="J61">
            <v>0</v>
          </cell>
          <cell r="K61">
            <v>0</v>
          </cell>
          <cell r="L61">
            <v>0</v>
          </cell>
          <cell r="M61">
            <v>0</v>
          </cell>
          <cell r="N61">
            <v>0</v>
          </cell>
          <cell r="O61">
            <v>0</v>
          </cell>
          <cell r="P61">
            <v>0</v>
          </cell>
          <cell r="Q61">
            <v>0</v>
          </cell>
          <cell r="R61">
            <v>0</v>
          </cell>
        </row>
        <row r="109">
          <cell r="C109" t="str">
            <v>EE ID</v>
          </cell>
          <cell r="D109" t="str">
            <v>Home BU</v>
          </cell>
          <cell r="E109" t="str">
            <v>Name</v>
          </cell>
          <cell r="F109" t="str">
            <v>Job Type</v>
          </cell>
          <cell r="G109" t="str">
            <v>Job Description</v>
          </cell>
          <cell r="H109" t="str">
            <v>Union Code</v>
          </cell>
          <cell r="I109" t="str">
            <v>Group</v>
          </cell>
          <cell r="J109" t="str">
            <v>Union Type</v>
          </cell>
          <cell r="K109" t="str">
            <v>Date</v>
          </cell>
          <cell r="L109" t="str">
            <v>Explanation</v>
          </cell>
          <cell r="M109">
            <v>0</v>
          </cell>
          <cell r="N109">
            <v>0</v>
          </cell>
          <cell r="O109">
            <v>0</v>
          </cell>
        </row>
        <row r="110">
          <cell r="C110">
            <v>0</v>
          </cell>
          <cell r="D110">
            <v>0</v>
          </cell>
          <cell r="E110">
            <v>0</v>
          </cell>
          <cell r="F110">
            <v>0</v>
          </cell>
          <cell r="G110">
            <v>0</v>
          </cell>
          <cell r="H110">
            <v>0</v>
          </cell>
          <cell r="I110">
            <v>0</v>
          </cell>
          <cell r="J110">
            <v>0</v>
          </cell>
          <cell r="K110">
            <v>0</v>
          </cell>
          <cell r="L110">
            <v>0</v>
          </cell>
          <cell r="O110">
            <v>0</v>
          </cell>
        </row>
        <row r="111">
          <cell r="C111">
            <v>0</v>
          </cell>
          <cell r="D111">
            <v>0</v>
          </cell>
          <cell r="E111">
            <v>0</v>
          </cell>
          <cell r="F111">
            <v>0</v>
          </cell>
          <cell r="G111">
            <v>0</v>
          </cell>
          <cell r="H111">
            <v>0</v>
          </cell>
          <cell r="I111">
            <v>0</v>
          </cell>
          <cell r="J111">
            <v>0</v>
          </cell>
          <cell r="K111">
            <v>0</v>
          </cell>
          <cell r="L111">
            <v>0</v>
          </cell>
          <cell r="O111">
            <v>0</v>
          </cell>
        </row>
        <row r="112">
          <cell r="C112">
            <v>0</v>
          </cell>
          <cell r="D112">
            <v>0</v>
          </cell>
          <cell r="E112">
            <v>0</v>
          </cell>
          <cell r="F112">
            <v>0</v>
          </cell>
          <cell r="G112">
            <v>0</v>
          </cell>
          <cell r="H112">
            <v>0</v>
          </cell>
          <cell r="I112">
            <v>0</v>
          </cell>
          <cell r="J112">
            <v>0</v>
          </cell>
          <cell r="K112">
            <v>0</v>
          </cell>
          <cell r="L112">
            <v>0</v>
          </cell>
          <cell r="O112">
            <v>0</v>
          </cell>
        </row>
        <row r="113">
          <cell r="C113">
            <v>0</v>
          </cell>
          <cell r="D113">
            <v>0</v>
          </cell>
          <cell r="E113">
            <v>0</v>
          </cell>
          <cell r="F113">
            <v>0</v>
          </cell>
          <cell r="G113">
            <v>0</v>
          </cell>
          <cell r="H113">
            <v>0</v>
          </cell>
          <cell r="I113">
            <v>0</v>
          </cell>
          <cell r="J113">
            <v>0</v>
          </cell>
          <cell r="K113">
            <v>0</v>
          </cell>
          <cell r="L113">
            <v>0</v>
          </cell>
          <cell r="O113">
            <v>0</v>
          </cell>
        </row>
        <row r="114">
          <cell r="C114">
            <v>0</v>
          </cell>
          <cell r="D114">
            <v>0</v>
          </cell>
          <cell r="E114">
            <v>0</v>
          </cell>
          <cell r="F114">
            <v>0</v>
          </cell>
          <cell r="G114">
            <v>0</v>
          </cell>
          <cell r="H114">
            <v>0</v>
          </cell>
          <cell r="I114">
            <v>0</v>
          </cell>
          <cell r="J114">
            <v>0</v>
          </cell>
          <cell r="K114">
            <v>0</v>
          </cell>
          <cell r="L114">
            <v>0</v>
          </cell>
          <cell r="O114">
            <v>0</v>
          </cell>
        </row>
        <row r="115">
          <cell r="C115">
            <v>0</v>
          </cell>
          <cell r="D115">
            <v>0</v>
          </cell>
          <cell r="E115">
            <v>0</v>
          </cell>
          <cell r="F115">
            <v>0</v>
          </cell>
          <cell r="G115">
            <v>0</v>
          </cell>
          <cell r="H115">
            <v>0</v>
          </cell>
          <cell r="I115">
            <v>0</v>
          </cell>
          <cell r="J115">
            <v>0</v>
          </cell>
          <cell r="K115">
            <v>0</v>
          </cell>
          <cell r="L115">
            <v>0</v>
          </cell>
          <cell r="O115">
            <v>0</v>
          </cell>
        </row>
        <row r="116">
          <cell r="C116">
            <v>0</v>
          </cell>
          <cell r="D116">
            <v>0</v>
          </cell>
          <cell r="E116">
            <v>0</v>
          </cell>
          <cell r="F116">
            <v>0</v>
          </cell>
          <cell r="G116">
            <v>0</v>
          </cell>
          <cell r="H116">
            <v>0</v>
          </cell>
          <cell r="I116">
            <v>0</v>
          </cell>
          <cell r="J116">
            <v>0</v>
          </cell>
          <cell r="K116">
            <v>0</v>
          </cell>
          <cell r="L116">
            <v>0</v>
          </cell>
          <cell r="O116">
            <v>0</v>
          </cell>
        </row>
        <row r="117">
          <cell r="C117">
            <v>0</v>
          </cell>
          <cell r="D117">
            <v>0</v>
          </cell>
          <cell r="E117">
            <v>0</v>
          </cell>
          <cell r="F117">
            <v>0</v>
          </cell>
          <cell r="G117">
            <v>0</v>
          </cell>
          <cell r="H117">
            <v>0</v>
          </cell>
          <cell r="I117">
            <v>0</v>
          </cell>
          <cell r="J117">
            <v>0</v>
          </cell>
          <cell r="K117">
            <v>0</v>
          </cell>
          <cell r="L117">
            <v>0</v>
          </cell>
          <cell r="O117">
            <v>0</v>
          </cell>
        </row>
        <row r="118">
          <cell r="C118">
            <v>0</v>
          </cell>
          <cell r="D118">
            <v>0</v>
          </cell>
          <cell r="E118">
            <v>0</v>
          </cell>
          <cell r="F118">
            <v>0</v>
          </cell>
          <cell r="G118">
            <v>0</v>
          </cell>
          <cell r="H118">
            <v>0</v>
          </cell>
          <cell r="I118">
            <v>0</v>
          </cell>
          <cell r="J118">
            <v>0</v>
          </cell>
          <cell r="K118">
            <v>0</v>
          </cell>
          <cell r="L118">
            <v>0</v>
          </cell>
          <cell r="O118">
            <v>0</v>
          </cell>
        </row>
        <row r="119">
          <cell r="C119">
            <v>0</v>
          </cell>
          <cell r="D119">
            <v>0</v>
          </cell>
          <cell r="E119">
            <v>0</v>
          </cell>
          <cell r="F119">
            <v>0</v>
          </cell>
          <cell r="G119">
            <v>0</v>
          </cell>
          <cell r="H119">
            <v>0</v>
          </cell>
          <cell r="I119">
            <v>0</v>
          </cell>
          <cell r="J119">
            <v>0</v>
          </cell>
          <cell r="K119">
            <v>0</v>
          </cell>
          <cell r="L119">
            <v>0</v>
          </cell>
          <cell r="O119">
            <v>0</v>
          </cell>
        </row>
        <row r="120">
          <cell r="C120">
            <v>0</v>
          </cell>
          <cell r="D120">
            <v>0</v>
          </cell>
          <cell r="E120">
            <v>0</v>
          </cell>
          <cell r="F120">
            <v>0</v>
          </cell>
          <cell r="G120">
            <v>0</v>
          </cell>
          <cell r="H120">
            <v>0</v>
          </cell>
          <cell r="I120">
            <v>0</v>
          </cell>
          <cell r="J120">
            <v>0</v>
          </cell>
          <cell r="K120">
            <v>0</v>
          </cell>
          <cell r="L120">
            <v>0</v>
          </cell>
          <cell r="M120">
            <v>0</v>
          </cell>
          <cell r="N120">
            <v>0</v>
          </cell>
          <cell r="O120">
            <v>0</v>
          </cell>
        </row>
      </sheetData>
      <sheetData sheetId="17"/>
      <sheetData sheetId="18" refreshError="1"/>
      <sheetData sheetId="19">
        <row r="6">
          <cell r="B6">
            <v>41144</v>
          </cell>
          <cell r="C6" t="str">
            <v>5100041</v>
          </cell>
          <cell r="D6" t="str">
            <v>OROPEZA, CENOBIO</v>
          </cell>
          <cell r="E6" t="str">
            <v>DRFTLR</v>
          </cell>
          <cell r="F6" t="str">
            <v>Driver - Frontloader</v>
          </cell>
          <cell r="G6" t="str">
            <v>3</v>
          </cell>
          <cell r="H6" t="str">
            <v>350S</v>
          </cell>
          <cell r="I6">
            <v>24166</v>
          </cell>
          <cell r="J6">
            <v>24292</v>
          </cell>
          <cell r="K6">
            <v>24166</v>
          </cell>
          <cell r="L6" t="str">
            <v>DSP</v>
          </cell>
          <cell r="M6">
            <v>42.23</v>
          </cell>
          <cell r="N6">
            <v>17106</v>
          </cell>
          <cell r="O6">
            <v>627137</v>
          </cell>
          <cell r="P6">
            <v>0</v>
          </cell>
          <cell r="Q6" t="str">
            <v>N</v>
          </cell>
          <cell r="R6">
            <v>0</v>
          </cell>
          <cell r="S6">
            <v>0</v>
          </cell>
          <cell r="T6" t="str">
            <v>Driver - Lead</v>
          </cell>
          <cell r="U6" t="str">
            <v>SSC</v>
          </cell>
          <cell r="V6" t="str">
            <v>350S</v>
          </cell>
        </row>
        <row r="7">
          <cell r="B7">
            <v>38244</v>
          </cell>
          <cell r="C7" t="str">
            <v>5100014</v>
          </cell>
          <cell r="D7" t="str">
            <v>ARMANINI, STEPHEN</v>
          </cell>
          <cell r="E7" t="str">
            <v>FTSTC3</v>
          </cell>
          <cell r="F7" t="str">
            <v>Driver - Fantastic 3</v>
          </cell>
          <cell r="G7" t="str">
            <v>3</v>
          </cell>
          <cell r="H7" t="str">
            <v>350S</v>
          </cell>
          <cell r="I7">
            <v>24940</v>
          </cell>
          <cell r="J7">
            <v>25066</v>
          </cell>
          <cell r="K7">
            <v>24940</v>
          </cell>
          <cell r="L7" t="str">
            <v>DSP</v>
          </cell>
          <cell r="M7">
            <v>42.23</v>
          </cell>
          <cell r="N7">
            <v>17975</v>
          </cell>
          <cell r="O7">
            <v>627137</v>
          </cell>
          <cell r="P7">
            <v>0</v>
          </cell>
          <cell r="Q7" t="str">
            <v>N</v>
          </cell>
          <cell r="R7">
            <v>0</v>
          </cell>
          <cell r="S7">
            <v>0</v>
          </cell>
          <cell r="T7" t="str">
            <v>Driver - Lead</v>
          </cell>
          <cell r="U7" t="str">
            <v>SSC</v>
          </cell>
          <cell r="V7" t="str">
            <v>350S</v>
          </cell>
        </row>
        <row r="8">
          <cell r="B8">
            <v>42374</v>
          </cell>
          <cell r="C8" t="str">
            <v>5100510</v>
          </cell>
          <cell r="D8" t="str">
            <v>AHMADI, ROSEMARIE</v>
          </cell>
          <cell r="E8" t="str">
            <v>ADAST</v>
          </cell>
          <cell r="F8" t="str">
            <v>Admin Assistant</v>
          </cell>
          <cell r="G8" t="str">
            <v>4</v>
          </cell>
          <cell r="H8" t="str">
            <v>350CLR</v>
          </cell>
          <cell r="I8">
            <v>25261</v>
          </cell>
          <cell r="J8">
            <v>1</v>
          </cell>
          <cell r="K8">
            <v>25261</v>
          </cell>
          <cell r="L8" t="str">
            <v>SHP</v>
          </cell>
          <cell r="M8">
            <v>30.529</v>
          </cell>
          <cell r="N8">
            <v>17586</v>
          </cell>
          <cell r="O8">
            <v>58755</v>
          </cell>
          <cell r="P8">
            <v>0</v>
          </cell>
          <cell r="Q8" t="str">
            <v>N</v>
          </cell>
          <cell r="R8">
            <v>0</v>
          </cell>
          <cell r="S8">
            <v>0</v>
          </cell>
          <cell r="T8" t="str">
            <v>350CLR</v>
          </cell>
          <cell r="U8" t="str">
            <v>SSC</v>
          </cell>
          <cell r="V8" t="str">
            <v>350CLR</v>
          </cell>
        </row>
        <row r="9">
          <cell r="B9">
            <v>41347</v>
          </cell>
          <cell r="C9" t="str">
            <v>5100060</v>
          </cell>
          <cell r="D9" t="str">
            <v>BELLOMO JR, LENO A.</v>
          </cell>
          <cell r="E9" t="str">
            <v>FCCMGR</v>
          </cell>
          <cell r="F9" t="str">
            <v>Facility Construction Comm Mgr</v>
          </cell>
          <cell r="G9">
            <v>0</v>
          </cell>
          <cell r="H9">
            <v>0</v>
          </cell>
          <cell r="I9">
            <v>25385</v>
          </cell>
          <cell r="J9">
            <v>25385</v>
          </cell>
          <cell r="K9">
            <v>25385</v>
          </cell>
          <cell r="L9">
            <v>0</v>
          </cell>
          <cell r="M9">
            <v>74.638999999999996</v>
          </cell>
          <cell r="N9">
            <v>18915</v>
          </cell>
          <cell r="O9">
            <v>100773</v>
          </cell>
          <cell r="P9" t="str">
            <v>28</v>
          </cell>
          <cell r="Q9" t="str">
            <v>Y</v>
          </cell>
          <cell r="R9">
            <v>0</v>
          </cell>
          <cell r="S9">
            <v>0</v>
          </cell>
          <cell r="T9" t="str">
            <v>NonU</v>
          </cell>
          <cell r="U9" t="str">
            <v>SSC</v>
          </cell>
          <cell r="V9" t="str">
            <v>NonU</v>
          </cell>
        </row>
        <row r="10">
          <cell r="B10">
            <v>38404</v>
          </cell>
          <cell r="C10" t="str">
            <v>5100060</v>
          </cell>
          <cell r="D10" t="str">
            <v>BORGHELLO, RICHARD</v>
          </cell>
          <cell r="E10" t="str">
            <v>OPSMG</v>
          </cell>
          <cell r="F10" t="str">
            <v>Operations Manager</v>
          </cell>
          <cell r="G10" t="str">
            <v>3</v>
          </cell>
          <cell r="H10">
            <v>0</v>
          </cell>
          <cell r="I10">
            <v>25713</v>
          </cell>
          <cell r="J10">
            <v>25713</v>
          </cell>
          <cell r="K10">
            <v>25713</v>
          </cell>
          <cell r="L10" t="str">
            <v>MG1</v>
          </cell>
          <cell r="M10">
            <v>52.526000000000003</v>
          </cell>
          <cell r="N10">
            <v>17818</v>
          </cell>
          <cell r="O10">
            <v>101354</v>
          </cell>
          <cell r="P10" t="str">
            <v>24</v>
          </cell>
          <cell r="Q10" t="str">
            <v>Y</v>
          </cell>
          <cell r="R10">
            <v>0</v>
          </cell>
          <cell r="S10">
            <v>0</v>
          </cell>
          <cell r="T10" t="str">
            <v>NonU</v>
          </cell>
          <cell r="U10" t="str">
            <v>SSC</v>
          </cell>
          <cell r="V10" t="str">
            <v>NonU</v>
          </cell>
        </row>
        <row r="11">
          <cell r="B11">
            <v>38594</v>
          </cell>
          <cell r="C11" t="str">
            <v>5100014</v>
          </cell>
          <cell r="D11" t="str">
            <v>LAVEZZOLI, THOMAS K.</v>
          </cell>
          <cell r="E11" t="str">
            <v>DSPCH</v>
          </cell>
          <cell r="F11" t="str">
            <v>Dispatcher</v>
          </cell>
          <cell r="G11" t="str">
            <v>2</v>
          </cell>
          <cell r="H11">
            <v>0</v>
          </cell>
          <cell r="I11">
            <v>25725</v>
          </cell>
          <cell r="J11">
            <v>25851</v>
          </cell>
          <cell r="K11">
            <v>25725</v>
          </cell>
          <cell r="L11" t="str">
            <v>DSP</v>
          </cell>
          <cell r="M11">
            <v>35.409999999999997</v>
          </cell>
          <cell r="N11">
            <v>18251</v>
          </cell>
          <cell r="O11">
            <v>450175</v>
          </cell>
          <cell r="P11" t="str">
            <v>22</v>
          </cell>
          <cell r="Q11" t="str">
            <v>Y</v>
          </cell>
          <cell r="R11">
            <v>0</v>
          </cell>
          <cell r="S11">
            <v>0</v>
          </cell>
          <cell r="T11" t="str">
            <v>NonU</v>
          </cell>
          <cell r="U11" t="str">
            <v>SSC</v>
          </cell>
          <cell r="V11" t="str">
            <v>NonU</v>
          </cell>
        </row>
        <row r="12">
          <cell r="B12">
            <v>41179</v>
          </cell>
          <cell r="C12" t="str">
            <v>5100041</v>
          </cell>
          <cell r="D12" t="str">
            <v>RATTARO, FRED</v>
          </cell>
          <cell r="E12" t="str">
            <v>DRFTLR</v>
          </cell>
          <cell r="F12" t="str">
            <v>Driver - Frontloader</v>
          </cell>
          <cell r="G12" t="str">
            <v>3</v>
          </cell>
          <cell r="H12" t="str">
            <v>350S</v>
          </cell>
          <cell r="I12">
            <v>26210</v>
          </cell>
          <cell r="J12">
            <v>26336</v>
          </cell>
          <cell r="K12">
            <v>26210</v>
          </cell>
          <cell r="L12" t="str">
            <v>DSP</v>
          </cell>
          <cell r="M12">
            <v>42.23</v>
          </cell>
          <cell r="N12">
            <v>18905</v>
          </cell>
          <cell r="O12">
            <v>627137</v>
          </cell>
          <cell r="P12">
            <v>0</v>
          </cell>
          <cell r="Q12" t="str">
            <v>N</v>
          </cell>
          <cell r="R12">
            <v>0</v>
          </cell>
          <cell r="S12">
            <v>0</v>
          </cell>
          <cell r="T12" t="str">
            <v>Driver - Lead</v>
          </cell>
          <cell r="U12" t="str">
            <v>SSC</v>
          </cell>
          <cell r="V12" t="str">
            <v>350S</v>
          </cell>
        </row>
        <row r="13">
          <cell r="B13">
            <v>38990</v>
          </cell>
          <cell r="C13" t="str">
            <v>5100041</v>
          </cell>
          <cell r="D13" t="str">
            <v>TAMARESIS, DOROTHY P</v>
          </cell>
          <cell r="E13" t="str">
            <v>RTEAC</v>
          </cell>
          <cell r="F13" t="str">
            <v>Route Assignment Coordinator</v>
          </cell>
          <cell r="G13" t="str">
            <v>4</v>
          </cell>
          <cell r="H13" t="str">
            <v>350CLR</v>
          </cell>
          <cell r="I13">
            <v>26343</v>
          </cell>
          <cell r="J13">
            <v>1</v>
          </cell>
          <cell r="K13">
            <v>26343</v>
          </cell>
          <cell r="L13" t="str">
            <v>DSP</v>
          </cell>
          <cell r="M13">
            <v>35.298000000000002</v>
          </cell>
          <cell r="N13">
            <v>17853</v>
          </cell>
          <cell r="O13">
            <v>83141</v>
          </cell>
          <cell r="P13">
            <v>0</v>
          </cell>
          <cell r="Q13" t="str">
            <v>N</v>
          </cell>
          <cell r="R13">
            <v>0</v>
          </cell>
          <cell r="S13">
            <v>0</v>
          </cell>
          <cell r="T13" t="str">
            <v>350CLR</v>
          </cell>
          <cell r="U13" t="str">
            <v>SSC</v>
          </cell>
          <cell r="V13" t="str">
            <v>350CLR</v>
          </cell>
        </row>
        <row r="14">
          <cell r="B14">
            <v>40168</v>
          </cell>
          <cell r="C14" t="str">
            <v>5100014</v>
          </cell>
          <cell r="D14" t="str">
            <v>GOMEZ, ALFONSO</v>
          </cell>
          <cell r="E14" t="str">
            <v>FTSTC3</v>
          </cell>
          <cell r="F14" t="str">
            <v>Driver - Fantastic 3</v>
          </cell>
          <cell r="G14" t="str">
            <v>3</v>
          </cell>
          <cell r="H14" t="str">
            <v>350S</v>
          </cell>
          <cell r="I14">
            <v>26481</v>
          </cell>
          <cell r="J14">
            <v>26607</v>
          </cell>
          <cell r="K14">
            <v>26481</v>
          </cell>
          <cell r="L14" t="str">
            <v>DSP</v>
          </cell>
          <cell r="M14">
            <v>42.23</v>
          </cell>
          <cell r="N14">
            <v>18508</v>
          </cell>
          <cell r="O14">
            <v>627137</v>
          </cell>
          <cell r="P14">
            <v>0</v>
          </cell>
          <cell r="Q14" t="str">
            <v>N</v>
          </cell>
          <cell r="R14">
            <v>0</v>
          </cell>
          <cell r="S14">
            <v>0</v>
          </cell>
          <cell r="T14" t="str">
            <v>Driver - Lead</v>
          </cell>
          <cell r="U14" t="str">
            <v>SSC</v>
          </cell>
          <cell r="V14" t="str">
            <v>350S</v>
          </cell>
        </row>
        <row r="15">
          <cell r="B15">
            <v>41056</v>
          </cell>
          <cell r="C15" t="str">
            <v>5100041</v>
          </cell>
          <cell r="D15" t="str">
            <v>DITO, VINCENZO</v>
          </cell>
          <cell r="E15" t="str">
            <v>DRFTLR</v>
          </cell>
          <cell r="F15" t="str">
            <v>Driver - Frontloader</v>
          </cell>
          <cell r="G15" t="str">
            <v>3</v>
          </cell>
          <cell r="H15" t="str">
            <v>350S</v>
          </cell>
          <cell r="I15">
            <v>26490</v>
          </cell>
          <cell r="J15">
            <v>26616</v>
          </cell>
          <cell r="K15">
            <v>26490</v>
          </cell>
          <cell r="L15" t="str">
            <v>DSP</v>
          </cell>
          <cell r="M15">
            <v>42.23</v>
          </cell>
          <cell r="N15">
            <v>18266</v>
          </cell>
          <cell r="O15">
            <v>627137</v>
          </cell>
          <cell r="P15">
            <v>0</v>
          </cell>
          <cell r="Q15" t="str">
            <v>N</v>
          </cell>
          <cell r="R15">
            <v>0</v>
          </cell>
          <cell r="S15">
            <v>0</v>
          </cell>
          <cell r="T15" t="str">
            <v>Driver - Lead</v>
          </cell>
          <cell r="U15" t="str">
            <v>SSC</v>
          </cell>
          <cell r="V15" t="str">
            <v>350S</v>
          </cell>
        </row>
        <row r="16">
          <cell r="B16">
            <v>41064</v>
          </cell>
          <cell r="C16" t="str">
            <v>5100041</v>
          </cell>
          <cell r="D16" t="str">
            <v>DUTRA, HAROLD</v>
          </cell>
          <cell r="E16" t="str">
            <v>DRFTLR</v>
          </cell>
          <cell r="F16" t="str">
            <v>Driver - Frontloader</v>
          </cell>
          <cell r="G16" t="str">
            <v>3</v>
          </cell>
          <cell r="H16" t="str">
            <v>350S</v>
          </cell>
          <cell r="I16">
            <v>26573</v>
          </cell>
          <cell r="J16">
            <v>26700</v>
          </cell>
          <cell r="K16">
            <v>26573</v>
          </cell>
          <cell r="L16" t="str">
            <v>DSP</v>
          </cell>
          <cell r="M16">
            <v>42.23</v>
          </cell>
          <cell r="N16">
            <v>16588</v>
          </cell>
          <cell r="O16">
            <v>627137</v>
          </cell>
          <cell r="P16">
            <v>0</v>
          </cell>
          <cell r="Q16" t="str">
            <v>N</v>
          </cell>
          <cell r="R16">
            <v>0</v>
          </cell>
          <cell r="S16">
            <v>0</v>
          </cell>
          <cell r="T16" t="str">
            <v>Driver - Lead</v>
          </cell>
          <cell r="U16" t="str">
            <v>SSC</v>
          </cell>
          <cell r="V16" t="str">
            <v>350S</v>
          </cell>
        </row>
        <row r="17">
          <cell r="B17">
            <v>41945</v>
          </cell>
          <cell r="C17" t="str">
            <v>5100510</v>
          </cell>
          <cell r="D17" t="str">
            <v>FRAGULIA, EMILE L.</v>
          </cell>
          <cell r="E17" t="str">
            <v>MECH</v>
          </cell>
          <cell r="F17" t="str">
            <v>Mechanic</v>
          </cell>
          <cell r="G17" t="str">
            <v>3</v>
          </cell>
          <cell r="H17" t="str">
            <v>350S</v>
          </cell>
          <cell r="I17">
            <v>26639</v>
          </cell>
          <cell r="J17">
            <v>26766</v>
          </cell>
          <cell r="K17">
            <v>26639</v>
          </cell>
          <cell r="L17" t="str">
            <v>SHP</v>
          </cell>
          <cell r="M17">
            <v>43.26</v>
          </cell>
          <cell r="N17">
            <v>19616</v>
          </cell>
          <cell r="O17">
            <v>58755</v>
          </cell>
          <cell r="P17">
            <v>0</v>
          </cell>
          <cell r="Q17" t="str">
            <v>N</v>
          </cell>
          <cell r="R17">
            <v>0</v>
          </cell>
          <cell r="S17">
            <v>0</v>
          </cell>
          <cell r="T17" t="str">
            <v>350S</v>
          </cell>
          <cell r="U17" t="str">
            <v>SSC</v>
          </cell>
          <cell r="V17" t="str">
            <v>350S</v>
          </cell>
        </row>
        <row r="18">
          <cell r="B18">
            <v>39589</v>
          </cell>
          <cell r="C18" t="str">
            <v>5100014</v>
          </cell>
          <cell r="D18" t="str">
            <v>OROPEZA, GUADALUPE</v>
          </cell>
          <cell r="E18" t="str">
            <v>FTSTC3</v>
          </cell>
          <cell r="F18" t="str">
            <v>Driver - Fantastic 3</v>
          </cell>
          <cell r="G18" t="str">
            <v>3</v>
          </cell>
          <cell r="H18" t="str">
            <v>350S</v>
          </cell>
          <cell r="I18">
            <v>26672</v>
          </cell>
          <cell r="J18">
            <v>26798</v>
          </cell>
          <cell r="K18">
            <v>26672</v>
          </cell>
          <cell r="L18" t="str">
            <v>DSP</v>
          </cell>
          <cell r="M18">
            <v>42.23</v>
          </cell>
          <cell r="N18">
            <v>14203</v>
          </cell>
          <cell r="O18">
            <v>93497</v>
          </cell>
          <cell r="P18">
            <v>0</v>
          </cell>
          <cell r="Q18" t="str">
            <v>N</v>
          </cell>
          <cell r="R18">
            <v>0</v>
          </cell>
          <cell r="S18">
            <v>0</v>
          </cell>
          <cell r="T18" t="str">
            <v>Driver - Lead</v>
          </cell>
          <cell r="U18" t="str">
            <v>SSC</v>
          </cell>
          <cell r="V18" t="str">
            <v>350S</v>
          </cell>
        </row>
        <row r="19">
          <cell r="B19">
            <v>41654</v>
          </cell>
          <cell r="C19" t="str">
            <v>5100120</v>
          </cell>
          <cell r="D19" t="str">
            <v>BRENGOLINI, RON</v>
          </cell>
          <cell r="E19" t="str">
            <v>DRCOM</v>
          </cell>
          <cell r="F19" t="str">
            <v>Driver - Commercial</v>
          </cell>
          <cell r="G19" t="str">
            <v>3</v>
          </cell>
          <cell r="H19" t="str">
            <v>350S</v>
          </cell>
          <cell r="I19">
            <v>26672</v>
          </cell>
          <cell r="J19">
            <v>26798</v>
          </cell>
          <cell r="K19">
            <v>26672</v>
          </cell>
          <cell r="L19" t="str">
            <v>DSP</v>
          </cell>
          <cell r="M19">
            <v>42.23</v>
          </cell>
          <cell r="N19">
            <v>18528</v>
          </cell>
          <cell r="O19">
            <v>627137</v>
          </cell>
          <cell r="P19">
            <v>0</v>
          </cell>
          <cell r="Q19" t="str">
            <v>N</v>
          </cell>
          <cell r="R19">
            <v>0</v>
          </cell>
          <cell r="S19">
            <v>0</v>
          </cell>
          <cell r="T19" t="str">
            <v>Driver - Lead</v>
          </cell>
          <cell r="U19" t="str">
            <v>SSC</v>
          </cell>
          <cell r="V19" t="str">
            <v>350S</v>
          </cell>
        </row>
        <row r="20">
          <cell r="B20">
            <v>41101</v>
          </cell>
          <cell r="C20" t="str">
            <v>5100041</v>
          </cell>
          <cell r="D20" t="str">
            <v>GHILARDUCCI, FEDERICO</v>
          </cell>
          <cell r="E20" t="str">
            <v>DRFTLR</v>
          </cell>
          <cell r="F20" t="str">
            <v>Driver - Frontloader</v>
          </cell>
          <cell r="G20" t="str">
            <v>3</v>
          </cell>
          <cell r="H20" t="str">
            <v>350S</v>
          </cell>
          <cell r="I20">
            <v>26693</v>
          </cell>
          <cell r="J20">
            <v>26819</v>
          </cell>
          <cell r="K20">
            <v>26693</v>
          </cell>
          <cell r="L20" t="str">
            <v>DSP</v>
          </cell>
          <cell r="M20">
            <v>42.23</v>
          </cell>
          <cell r="N20">
            <v>19052</v>
          </cell>
          <cell r="O20">
            <v>627137</v>
          </cell>
          <cell r="P20">
            <v>0</v>
          </cell>
          <cell r="Q20" t="str">
            <v>N</v>
          </cell>
          <cell r="R20">
            <v>0</v>
          </cell>
          <cell r="S20">
            <v>0</v>
          </cell>
          <cell r="T20" t="str">
            <v>Driver - Lead</v>
          </cell>
          <cell r="U20" t="str">
            <v>SSC</v>
          </cell>
          <cell r="V20" t="str">
            <v>350S</v>
          </cell>
        </row>
        <row r="21">
          <cell r="B21">
            <v>41700</v>
          </cell>
          <cell r="C21" t="str">
            <v>5100120</v>
          </cell>
          <cell r="D21" t="str">
            <v>MUNOZ, JOSE LUIS</v>
          </cell>
          <cell r="E21" t="str">
            <v>DRCOM</v>
          </cell>
          <cell r="F21" t="str">
            <v>Driver - Commercial</v>
          </cell>
          <cell r="G21" t="str">
            <v>3</v>
          </cell>
          <cell r="H21" t="str">
            <v>350S</v>
          </cell>
          <cell r="I21">
            <v>27099</v>
          </cell>
          <cell r="J21">
            <v>27225</v>
          </cell>
          <cell r="K21">
            <v>27099</v>
          </cell>
          <cell r="L21" t="str">
            <v>DSP</v>
          </cell>
          <cell r="M21">
            <v>42.23</v>
          </cell>
          <cell r="N21">
            <v>19154</v>
          </cell>
          <cell r="O21">
            <v>658179</v>
          </cell>
          <cell r="P21">
            <v>0</v>
          </cell>
          <cell r="Q21" t="str">
            <v>N</v>
          </cell>
          <cell r="R21">
            <v>0</v>
          </cell>
          <cell r="S21">
            <v>0</v>
          </cell>
          <cell r="T21" t="str">
            <v>Driver - Lead</v>
          </cell>
          <cell r="U21" t="str">
            <v>SSC</v>
          </cell>
          <cell r="V21" t="str">
            <v>350S</v>
          </cell>
        </row>
        <row r="22">
          <cell r="B22">
            <v>38391</v>
          </cell>
          <cell r="C22" t="str">
            <v>5100014</v>
          </cell>
          <cell r="D22" t="str">
            <v>BONGI, WILLIAM</v>
          </cell>
          <cell r="E22" t="str">
            <v>FTSTC3</v>
          </cell>
          <cell r="F22" t="str">
            <v>Driver - Fantastic 3</v>
          </cell>
          <cell r="G22" t="str">
            <v>3</v>
          </cell>
          <cell r="H22" t="str">
            <v>350S</v>
          </cell>
          <cell r="I22">
            <v>27190</v>
          </cell>
          <cell r="J22">
            <v>27316</v>
          </cell>
          <cell r="K22">
            <v>27190</v>
          </cell>
          <cell r="L22" t="str">
            <v>DSP</v>
          </cell>
          <cell r="M22">
            <v>42.23</v>
          </cell>
          <cell r="N22">
            <v>20519</v>
          </cell>
          <cell r="O22">
            <v>627137</v>
          </cell>
          <cell r="P22">
            <v>0</v>
          </cell>
          <cell r="Q22" t="str">
            <v>N</v>
          </cell>
          <cell r="R22">
            <v>0</v>
          </cell>
          <cell r="S22">
            <v>0</v>
          </cell>
          <cell r="T22" t="str">
            <v>Driver - Lead</v>
          </cell>
          <cell r="U22" t="str">
            <v>SSC</v>
          </cell>
          <cell r="V22" t="str">
            <v>350S</v>
          </cell>
        </row>
        <row r="23">
          <cell r="B23">
            <v>38252</v>
          </cell>
          <cell r="C23" t="str">
            <v>5100014</v>
          </cell>
          <cell r="D23" t="str">
            <v>ARMANINI JR, ALBERT</v>
          </cell>
          <cell r="E23" t="str">
            <v>FTSTC3</v>
          </cell>
          <cell r="F23" t="str">
            <v>Driver - Fantastic 3</v>
          </cell>
          <cell r="G23" t="str">
            <v>3</v>
          </cell>
          <cell r="H23" t="str">
            <v>350S</v>
          </cell>
          <cell r="I23">
            <v>27197</v>
          </cell>
          <cell r="J23">
            <v>27323</v>
          </cell>
          <cell r="K23">
            <v>27197</v>
          </cell>
          <cell r="L23" t="str">
            <v>DSP</v>
          </cell>
          <cell r="M23">
            <v>42.23</v>
          </cell>
          <cell r="N23">
            <v>20615</v>
          </cell>
          <cell r="O23">
            <v>39239</v>
          </cell>
          <cell r="P23">
            <v>0</v>
          </cell>
          <cell r="Q23" t="str">
            <v>N</v>
          </cell>
          <cell r="R23">
            <v>0</v>
          </cell>
          <cell r="S23">
            <v>0</v>
          </cell>
          <cell r="T23" t="str">
            <v>Driver - Lead</v>
          </cell>
          <cell r="U23" t="str">
            <v>SSC</v>
          </cell>
          <cell r="V23" t="str">
            <v>350S</v>
          </cell>
        </row>
        <row r="24">
          <cell r="B24">
            <v>38324</v>
          </cell>
          <cell r="C24" t="str">
            <v>5100014</v>
          </cell>
          <cell r="D24" t="str">
            <v>BARBA, LUIS</v>
          </cell>
          <cell r="E24" t="str">
            <v>FTSTC3</v>
          </cell>
          <cell r="F24" t="str">
            <v>Driver - Fantastic 3</v>
          </cell>
          <cell r="G24" t="str">
            <v>3</v>
          </cell>
          <cell r="H24" t="str">
            <v>350S</v>
          </cell>
          <cell r="I24">
            <v>27260</v>
          </cell>
          <cell r="J24">
            <v>27386</v>
          </cell>
          <cell r="K24">
            <v>27260</v>
          </cell>
          <cell r="L24" t="str">
            <v>DSP</v>
          </cell>
          <cell r="M24">
            <v>42.23</v>
          </cell>
          <cell r="N24">
            <v>18435</v>
          </cell>
          <cell r="O24">
            <v>83141</v>
          </cell>
          <cell r="P24">
            <v>0</v>
          </cell>
          <cell r="Q24" t="str">
            <v>N</v>
          </cell>
          <cell r="R24">
            <v>0</v>
          </cell>
          <cell r="S24">
            <v>0</v>
          </cell>
          <cell r="T24" t="str">
            <v>Driver - Lead</v>
          </cell>
          <cell r="U24" t="str">
            <v>SSC</v>
          </cell>
          <cell r="V24" t="str">
            <v>350S</v>
          </cell>
        </row>
        <row r="25">
          <cell r="B25">
            <v>40395</v>
          </cell>
          <cell r="C25" t="str">
            <v>5100060</v>
          </cell>
          <cell r="D25" t="str">
            <v>LOPEZ II, RAFAEL</v>
          </cell>
          <cell r="E25" t="str">
            <v>DRDBOX</v>
          </cell>
          <cell r="F25" t="str">
            <v>Driver - Debris Box</v>
          </cell>
          <cell r="G25" t="str">
            <v>3</v>
          </cell>
          <cell r="H25" t="str">
            <v>350S</v>
          </cell>
          <cell r="I25">
            <v>27281</v>
          </cell>
          <cell r="J25">
            <v>27407</v>
          </cell>
          <cell r="K25">
            <v>27281</v>
          </cell>
          <cell r="L25" t="str">
            <v>COM</v>
          </cell>
          <cell r="M25">
            <v>42.23</v>
          </cell>
          <cell r="N25">
            <v>19693</v>
          </cell>
          <cell r="O25">
            <v>38404</v>
          </cell>
          <cell r="P25">
            <v>0</v>
          </cell>
          <cell r="Q25" t="str">
            <v>N</v>
          </cell>
          <cell r="R25">
            <v>0</v>
          </cell>
          <cell r="S25">
            <v>0</v>
          </cell>
          <cell r="T25" t="str">
            <v>Driver - Lead</v>
          </cell>
          <cell r="U25" t="str">
            <v>SSC</v>
          </cell>
          <cell r="V25" t="str">
            <v>350S</v>
          </cell>
        </row>
        <row r="26">
          <cell r="B26">
            <v>38754</v>
          </cell>
          <cell r="C26" t="str">
            <v>5100014</v>
          </cell>
          <cell r="D26" t="str">
            <v>PESCE, DAVID</v>
          </cell>
          <cell r="E26" t="str">
            <v>FTSTC3</v>
          </cell>
          <cell r="F26" t="str">
            <v>Driver - Fantastic 3</v>
          </cell>
          <cell r="G26" t="str">
            <v>3</v>
          </cell>
          <cell r="H26" t="str">
            <v>350S</v>
          </cell>
          <cell r="I26">
            <v>27557</v>
          </cell>
          <cell r="J26">
            <v>27683</v>
          </cell>
          <cell r="K26">
            <v>27557</v>
          </cell>
          <cell r="L26" t="str">
            <v>DSP</v>
          </cell>
          <cell r="M26">
            <v>42.23</v>
          </cell>
          <cell r="N26">
            <v>20977</v>
          </cell>
          <cell r="O26">
            <v>627137</v>
          </cell>
          <cell r="P26">
            <v>0</v>
          </cell>
          <cell r="Q26" t="str">
            <v>N</v>
          </cell>
          <cell r="R26">
            <v>0</v>
          </cell>
          <cell r="S26">
            <v>0</v>
          </cell>
          <cell r="T26" t="str">
            <v>Driver - Lead</v>
          </cell>
          <cell r="U26" t="str">
            <v>SSC</v>
          </cell>
          <cell r="V26" t="str">
            <v>350S</v>
          </cell>
        </row>
        <row r="27">
          <cell r="B27">
            <v>38674</v>
          </cell>
          <cell r="C27" t="str">
            <v>5100014</v>
          </cell>
          <cell r="D27" t="str">
            <v>MARTIN, RAFAEL</v>
          </cell>
          <cell r="E27" t="str">
            <v>FTSTC3</v>
          </cell>
          <cell r="F27" t="str">
            <v>Driver - Fantastic 3</v>
          </cell>
          <cell r="G27" t="str">
            <v>3</v>
          </cell>
          <cell r="H27" t="str">
            <v>350S</v>
          </cell>
          <cell r="I27">
            <v>27599</v>
          </cell>
          <cell r="J27">
            <v>27725</v>
          </cell>
          <cell r="K27">
            <v>27599</v>
          </cell>
          <cell r="L27" t="str">
            <v>DSP</v>
          </cell>
          <cell r="M27">
            <v>42.23</v>
          </cell>
          <cell r="N27">
            <v>20524</v>
          </cell>
          <cell r="O27">
            <v>627137</v>
          </cell>
          <cell r="P27">
            <v>0</v>
          </cell>
          <cell r="Q27" t="str">
            <v>N</v>
          </cell>
          <cell r="R27">
            <v>0</v>
          </cell>
          <cell r="S27">
            <v>0</v>
          </cell>
          <cell r="T27" t="str">
            <v>Driver - Lead</v>
          </cell>
          <cell r="U27" t="str">
            <v>SSC</v>
          </cell>
          <cell r="V27" t="str">
            <v>350S</v>
          </cell>
        </row>
        <row r="28">
          <cell r="B28">
            <v>39933</v>
          </cell>
          <cell r="C28" t="str">
            <v>5100013</v>
          </cell>
          <cell r="D28" t="str">
            <v>BRUSCO, MICHAEL</v>
          </cell>
          <cell r="E28" t="str">
            <v>DRBIC</v>
          </cell>
          <cell r="F28" t="str">
            <v>Driver - BIC</v>
          </cell>
          <cell r="G28" t="str">
            <v>3</v>
          </cell>
          <cell r="H28" t="str">
            <v>350S</v>
          </cell>
          <cell r="I28">
            <v>27939</v>
          </cell>
          <cell r="J28">
            <v>28065</v>
          </cell>
          <cell r="K28">
            <v>27939</v>
          </cell>
          <cell r="L28" t="str">
            <v>DSP</v>
          </cell>
          <cell r="M28">
            <v>42.23</v>
          </cell>
          <cell r="N28">
            <v>19734</v>
          </cell>
          <cell r="O28">
            <v>38404</v>
          </cell>
          <cell r="P28">
            <v>0</v>
          </cell>
          <cell r="Q28" t="str">
            <v>N</v>
          </cell>
          <cell r="R28">
            <v>0</v>
          </cell>
          <cell r="S28">
            <v>0</v>
          </cell>
          <cell r="T28" t="str">
            <v>Driver - BIC</v>
          </cell>
          <cell r="U28" t="str">
            <v>SSC</v>
          </cell>
          <cell r="V28" t="str">
            <v>350S</v>
          </cell>
        </row>
        <row r="29">
          <cell r="B29">
            <v>39651</v>
          </cell>
          <cell r="C29" t="str">
            <v>5100014</v>
          </cell>
          <cell r="D29" t="str">
            <v>ROSELLI, STEVEN</v>
          </cell>
          <cell r="E29" t="str">
            <v>FTSTC3</v>
          </cell>
          <cell r="F29" t="str">
            <v>Driver - Fantastic 3</v>
          </cell>
          <cell r="G29" t="str">
            <v>3</v>
          </cell>
          <cell r="H29" t="str">
            <v>350S</v>
          </cell>
          <cell r="I29">
            <v>28289</v>
          </cell>
          <cell r="J29">
            <v>28415</v>
          </cell>
          <cell r="K29">
            <v>28289</v>
          </cell>
          <cell r="L29" t="str">
            <v>DSP</v>
          </cell>
          <cell r="M29">
            <v>42.23</v>
          </cell>
          <cell r="N29">
            <v>21764</v>
          </cell>
          <cell r="O29">
            <v>627137</v>
          </cell>
          <cell r="P29">
            <v>0</v>
          </cell>
          <cell r="Q29" t="str">
            <v>N</v>
          </cell>
          <cell r="R29">
            <v>0</v>
          </cell>
          <cell r="S29">
            <v>0</v>
          </cell>
          <cell r="T29" t="str">
            <v>Driver - Lead</v>
          </cell>
          <cell r="U29" t="str">
            <v>SSC</v>
          </cell>
          <cell r="V29" t="str">
            <v>350S</v>
          </cell>
        </row>
        <row r="30">
          <cell r="B30">
            <v>38738</v>
          </cell>
          <cell r="C30" t="str">
            <v>5100041</v>
          </cell>
          <cell r="D30" t="str">
            <v>PACCHETTI, JOHN P.</v>
          </cell>
          <cell r="E30" t="str">
            <v>DRIVER</v>
          </cell>
          <cell r="F30" t="str">
            <v>Driver</v>
          </cell>
          <cell r="G30" t="str">
            <v>3</v>
          </cell>
          <cell r="H30" t="str">
            <v>350S</v>
          </cell>
          <cell r="I30">
            <v>28296</v>
          </cell>
          <cell r="J30">
            <v>28422</v>
          </cell>
          <cell r="K30">
            <v>28296</v>
          </cell>
          <cell r="L30" t="str">
            <v>FLD</v>
          </cell>
          <cell r="M30">
            <v>42.23</v>
          </cell>
          <cell r="N30">
            <v>20363</v>
          </cell>
          <cell r="O30">
            <v>41380</v>
          </cell>
          <cell r="P30">
            <v>0</v>
          </cell>
          <cell r="Q30" t="str">
            <v>N</v>
          </cell>
          <cell r="R30">
            <v>0</v>
          </cell>
          <cell r="S30">
            <v>0</v>
          </cell>
          <cell r="T30" t="str">
            <v>Driver - Reg.</v>
          </cell>
          <cell r="U30" t="str">
            <v>SSC</v>
          </cell>
          <cell r="V30" t="str">
            <v>350S</v>
          </cell>
        </row>
        <row r="31">
          <cell r="B31">
            <v>38800</v>
          </cell>
          <cell r="C31" t="str">
            <v>5100014</v>
          </cell>
          <cell r="D31" t="str">
            <v>RUBALCAVA, RAUL</v>
          </cell>
          <cell r="E31" t="str">
            <v>HELPER</v>
          </cell>
          <cell r="F31" t="str">
            <v>Helper</v>
          </cell>
          <cell r="G31" t="str">
            <v>3</v>
          </cell>
          <cell r="H31" t="str">
            <v>350S</v>
          </cell>
          <cell r="I31">
            <v>28296</v>
          </cell>
          <cell r="J31">
            <v>28422</v>
          </cell>
          <cell r="K31">
            <v>28296</v>
          </cell>
          <cell r="L31" t="str">
            <v>DSP</v>
          </cell>
          <cell r="M31">
            <v>40.18</v>
          </cell>
          <cell r="N31">
            <v>21383</v>
          </cell>
          <cell r="O31">
            <v>627137</v>
          </cell>
          <cell r="P31">
            <v>0</v>
          </cell>
          <cell r="Q31" t="str">
            <v>N</v>
          </cell>
          <cell r="R31">
            <v>0</v>
          </cell>
          <cell r="S31">
            <v>0</v>
          </cell>
          <cell r="T31" t="str">
            <v>Helper</v>
          </cell>
          <cell r="U31" t="str">
            <v>SSC</v>
          </cell>
          <cell r="V31" t="str">
            <v>350S</v>
          </cell>
        </row>
        <row r="32">
          <cell r="B32">
            <v>40133</v>
          </cell>
          <cell r="C32" t="str">
            <v>5100510</v>
          </cell>
          <cell r="D32" t="str">
            <v>FLEMING, ANTHONY</v>
          </cell>
          <cell r="E32" t="str">
            <v>HELPER</v>
          </cell>
          <cell r="F32" t="str">
            <v>Helper</v>
          </cell>
          <cell r="G32" t="str">
            <v>3</v>
          </cell>
          <cell r="H32" t="str">
            <v>350S</v>
          </cell>
          <cell r="I32">
            <v>28303</v>
          </cell>
          <cell r="J32">
            <v>28429</v>
          </cell>
          <cell r="K32">
            <v>28303</v>
          </cell>
          <cell r="L32" t="str">
            <v>SHP</v>
          </cell>
          <cell r="M32">
            <v>40.18</v>
          </cell>
          <cell r="N32">
            <v>21246</v>
          </cell>
          <cell r="O32">
            <v>2364879</v>
          </cell>
          <cell r="P32">
            <v>0</v>
          </cell>
          <cell r="Q32" t="str">
            <v>N</v>
          </cell>
          <cell r="R32">
            <v>0</v>
          </cell>
          <cell r="S32">
            <v>0</v>
          </cell>
          <cell r="T32" t="str">
            <v>Helper</v>
          </cell>
          <cell r="U32" t="str">
            <v>SSC</v>
          </cell>
          <cell r="V32" t="str">
            <v>350S</v>
          </cell>
        </row>
        <row r="33">
          <cell r="B33">
            <v>40723</v>
          </cell>
          <cell r="C33" t="str">
            <v>5100013</v>
          </cell>
          <cell r="D33" t="str">
            <v>WONG, WARREN</v>
          </cell>
          <cell r="E33" t="str">
            <v>DRBIC</v>
          </cell>
          <cell r="F33" t="str">
            <v>Driver - BIC</v>
          </cell>
          <cell r="G33" t="str">
            <v>3</v>
          </cell>
          <cell r="H33" t="str">
            <v>350S</v>
          </cell>
          <cell r="I33">
            <v>28311</v>
          </cell>
          <cell r="J33">
            <v>28437</v>
          </cell>
          <cell r="K33">
            <v>28311</v>
          </cell>
          <cell r="L33" t="str">
            <v>DSP</v>
          </cell>
          <cell r="M33">
            <v>42.23</v>
          </cell>
          <cell r="N33">
            <v>20720</v>
          </cell>
          <cell r="O33">
            <v>20693</v>
          </cell>
          <cell r="P33">
            <v>0</v>
          </cell>
          <cell r="Q33" t="str">
            <v>N</v>
          </cell>
          <cell r="R33">
            <v>0</v>
          </cell>
          <cell r="S33">
            <v>0</v>
          </cell>
          <cell r="T33" t="str">
            <v>Driver - BIC</v>
          </cell>
          <cell r="U33" t="str">
            <v>SSC</v>
          </cell>
          <cell r="V33" t="str">
            <v>350S</v>
          </cell>
        </row>
        <row r="34">
          <cell r="B34">
            <v>39108</v>
          </cell>
          <cell r="C34" t="str">
            <v>5100014</v>
          </cell>
          <cell r="D34" t="str">
            <v>BORG, ANGELO</v>
          </cell>
          <cell r="E34" t="str">
            <v>FTSTC3</v>
          </cell>
          <cell r="F34" t="str">
            <v>Driver - Fantastic 3</v>
          </cell>
          <cell r="G34" t="str">
            <v>3</v>
          </cell>
          <cell r="H34" t="str">
            <v>350S</v>
          </cell>
          <cell r="I34">
            <v>28317</v>
          </cell>
          <cell r="J34">
            <v>28443</v>
          </cell>
          <cell r="K34">
            <v>28317</v>
          </cell>
          <cell r="L34" t="str">
            <v>DSP</v>
          </cell>
          <cell r="M34">
            <v>42.23</v>
          </cell>
          <cell r="N34">
            <v>21816</v>
          </cell>
          <cell r="O34">
            <v>627137</v>
          </cell>
          <cell r="P34">
            <v>0</v>
          </cell>
          <cell r="Q34" t="str">
            <v>N</v>
          </cell>
          <cell r="R34">
            <v>0</v>
          </cell>
          <cell r="S34">
            <v>0</v>
          </cell>
          <cell r="T34" t="str">
            <v>Driver - Lead</v>
          </cell>
          <cell r="U34" t="str">
            <v>SSC</v>
          </cell>
          <cell r="V34" t="str">
            <v>350S</v>
          </cell>
        </row>
        <row r="35">
          <cell r="B35">
            <v>38666</v>
          </cell>
          <cell r="C35" t="str">
            <v>5100014</v>
          </cell>
          <cell r="D35" t="str">
            <v>MARTELLA, ANTHONY</v>
          </cell>
          <cell r="E35" t="str">
            <v>FTSTC3</v>
          </cell>
          <cell r="F35" t="str">
            <v>Driver - Fantastic 3</v>
          </cell>
          <cell r="G35" t="str">
            <v>3</v>
          </cell>
          <cell r="H35" t="str">
            <v>350S</v>
          </cell>
          <cell r="I35">
            <v>28380</v>
          </cell>
          <cell r="J35">
            <v>28506</v>
          </cell>
          <cell r="K35">
            <v>28380</v>
          </cell>
          <cell r="L35" t="str">
            <v>DSP</v>
          </cell>
          <cell r="M35">
            <v>42.23</v>
          </cell>
          <cell r="N35">
            <v>19820</v>
          </cell>
          <cell r="O35">
            <v>627137</v>
          </cell>
          <cell r="P35">
            <v>0</v>
          </cell>
          <cell r="Q35" t="str">
            <v>N</v>
          </cell>
          <cell r="R35">
            <v>0</v>
          </cell>
          <cell r="S35">
            <v>0</v>
          </cell>
          <cell r="T35" t="str">
            <v>Driver - Lead</v>
          </cell>
          <cell r="U35" t="str">
            <v>SSC</v>
          </cell>
          <cell r="V35" t="str">
            <v>350S</v>
          </cell>
        </row>
        <row r="36">
          <cell r="B36">
            <v>41902</v>
          </cell>
          <cell r="C36" t="str">
            <v>5100510</v>
          </cell>
          <cell r="D36" t="str">
            <v>BORELLA, STEVEN</v>
          </cell>
          <cell r="E36" t="str">
            <v>MECH</v>
          </cell>
          <cell r="F36" t="str">
            <v>Mechanic</v>
          </cell>
          <cell r="G36" t="str">
            <v>3</v>
          </cell>
          <cell r="H36" t="str">
            <v>350S</v>
          </cell>
          <cell r="I36">
            <v>28415</v>
          </cell>
          <cell r="J36">
            <v>28541</v>
          </cell>
          <cell r="K36">
            <v>28415</v>
          </cell>
          <cell r="L36" t="str">
            <v>SHP</v>
          </cell>
          <cell r="M36">
            <v>43.26</v>
          </cell>
          <cell r="N36">
            <v>20588</v>
          </cell>
          <cell r="O36">
            <v>58755</v>
          </cell>
          <cell r="P36">
            <v>0</v>
          </cell>
          <cell r="Q36" t="str">
            <v>N</v>
          </cell>
          <cell r="R36">
            <v>0</v>
          </cell>
          <cell r="S36">
            <v>0</v>
          </cell>
          <cell r="T36" t="str">
            <v>350S</v>
          </cell>
          <cell r="U36" t="str">
            <v>SSC</v>
          </cell>
          <cell r="V36" t="str">
            <v>350S</v>
          </cell>
        </row>
        <row r="37">
          <cell r="B37">
            <v>42438</v>
          </cell>
          <cell r="C37" t="str">
            <v>5100510</v>
          </cell>
          <cell r="D37" t="str">
            <v>PESCE, MICHAEL</v>
          </cell>
          <cell r="E37" t="str">
            <v>TGSHP</v>
          </cell>
          <cell r="F37" t="str">
            <v>Shop Person</v>
          </cell>
          <cell r="G37" t="str">
            <v>3</v>
          </cell>
          <cell r="H37" t="str">
            <v>350S</v>
          </cell>
          <cell r="I37">
            <v>28527</v>
          </cell>
          <cell r="J37">
            <v>28653</v>
          </cell>
          <cell r="K37">
            <v>28527</v>
          </cell>
          <cell r="L37" t="str">
            <v>CRT</v>
          </cell>
          <cell r="M37">
            <v>40.540999999999997</v>
          </cell>
          <cell r="N37">
            <v>21471</v>
          </cell>
          <cell r="O37">
            <v>103350</v>
          </cell>
          <cell r="P37">
            <v>0</v>
          </cell>
          <cell r="Q37" t="str">
            <v>N</v>
          </cell>
          <cell r="R37">
            <v>0</v>
          </cell>
          <cell r="S37">
            <v>0</v>
          </cell>
          <cell r="T37" t="str">
            <v>350S</v>
          </cell>
          <cell r="U37" t="str">
            <v>SSC</v>
          </cell>
          <cell r="V37" t="str">
            <v>350S</v>
          </cell>
        </row>
        <row r="38">
          <cell r="B38">
            <v>38711</v>
          </cell>
          <cell r="C38" t="str">
            <v>5100014</v>
          </cell>
          <cell r="D38" t="str">
            <v>NELSON, RONALD</v>
          </cell>
          <cell r="E38" t="str">
            <v>FTSTC3</v>
          </cell>
          <cell r="F38" t="str">
            <v>Driver - Fantastic 3</v>
          </cell>
          <cell r="G38" t="str">
            <v>3</v>
          </cell>
          <cell r="H38" t="str">
            <v>350S</v>
          </cell>
          <cell r="I38">
            <v>28646</v>
          </cell>
          <cell r="J38">
            <v>28772</v>
          </cell>
          <cell r="K38">
            <v>28646</v>
          </cell>
          <cell r="L38" t="str">
            <v>DSP</v>
          </cell>
          <cell r="M38">
            <v>42.23</v>
          </cell>
          <cell r="N38">
            <v>20981</v>
          </cell>
          <cell r="O38">
            <v>38906</v>
          </cell>
          <cell r="P38">
            <v>0</v>
          </cell>
          <cell r="Q38" t="str">
            <v>N</v>
          </cell>
          <cell r="R38">
            <v>0</v>
          </cell>
          <cell r="S38">
            <v>0</v>
          </cell>
          <cell r="T38" t="str">
            <v>Driver - Lead</v>
          </cell>
          <cell r="U38" t="str">
            <v>SSC</v>
          </cell>
          <cell r="V38" t="str">
            <v>350S</v>
          </cell>
        </row>
        <row r="39">
          <cell r="B39">
            <v>38607</v>
          </cell>
          <cell r="C39" t="str">
            <v>5100060</v>
          </cell>
          <cell r="D39" t="str">
            <v>LOPEZ, DIONICIO R.</v>
          </cell>
          <cell r="E39" t="str">
            <v>DSPCH</v>
          </cell>
          <cell r="F39" t="str">
            <v>Dispatcher</v>
          </cell>
          <cell r="G39" t="str">
            <v>2</v>
          </cell>
          <cell r="H39">
            <v>0</v>
          </cell>
          <cell r="I39">
            <v>28660</v>
          </cell>
          <cell r="J39">
            <v>28660</v>
          </cell>
          <cell r="K39">
            <v>28660</v>
          </cell>
          <cell r="L39" t="str">
            <v>DB</v>
          </cell>
          <cell r="M39">
            <v>42.817</v>
          </cell>
          <cell r="N39">
            <v>21980</v>
          </cell>
          <cell r="O39">
            <v>38404</v>
          </cell>
          <cell r="P39" t="str">
            <v>22</v>
          </cell>
          <cell r="Q39" t="str">
            <v>Y</v>
          </cell>
          <cell r="R39">
            <v>0</v>
          </cell>
          <cell r="S39">
            <v>0</v>
          </cell>
          <cell r="T39" t="str">
            <v>NonU</v>
          </cell>
          <cell r="U39" t="str">
            <v>SSC</v>
          </cell>
          <cell r="V39" t="str">
            <v>NonU</v>
          </cell>
        </row>
        <row r="40">
          <cell r="B40">
            <v>40125</v>
          </cell>
          <cell r="C40" t="str">
            <v>5100060</v>
          </cell>
          <cell r="D40" t="str">
            <v>BELL, MICHAEL B.</v>
          </cell>
          <cell r="E40" t="str">
            <v>DRDBOX</v>
          </cell>
          <cell r="F40" t="str">
            <v>Driver - Debris Box</v>
          </cell>
          <cell r="G40" t="str">
            <v>3</v>
          </cell>
          <cell r="H40" t="str">
            <v>350S</v>
          </cell>
          <cell r="I40">
            <v>28660</v>
          </cell>
          <cell r="J40">
            <v>28786</v>
          </cell>
          <cell r="K40">
            <v>28660</v>
          </cell>
          <cell r="L40" t="str">
            <v>COM</v>
          </cell>
          <cell r="M40">
            <v>42.23</v>
          </cell>
          <cell r="N40">
            <v>21610</v>
          </cell>
          <cell r="O40">
            <v>38404</v>
          </cell>
          <cell r="P40">
            <v>0</v>
          </cell>
          <cell r="Q40" t="str">
            <v>N</v>
          </cell>
          <cell r="R40">
            <v>0</v>
          </cell>
          <cell r="S40">
            <v>0</v>
          </cell>
          <cell r="T40" t="str">
            <v>Driver - Lead</v>
          </cell>
          <cell r="U40" t="str">
            <v>SSC</v>
          </cell>
          <cell r="V40" t="str">
            <v>350S</v>
          </cell>
        </row>
        <row r="41">
          <cell r="B41">
            <v>40694</v>
          </cell>
          <cell r="C41" t="str">
            <v>5100510</v>
          </cell>
          <cell r="D41" t="str">
            <v>VERNA, PAUL</v>
          </cell>
          <cell r="E41" t="str">
            <v>HELPER</v>
          </cell>
          <cell r="F41" t="str">
            <v>Helper</v>
          </cell>
          <cell r="G41" t="str">
            <v>3</v>
          </cell>
          <cell r="H41" t="str">
            <v>350S</v>
          </cell>
          <cell r="I41">
            <v>28660</v>
          </cell>
          <cell r="J41">
            <v>28786</v>
          </cell>
          <cell r="K41">
            <v>28660</v>
          </cell>
          <cell r="L41" t="str">
            <v>SHP</v>
          </cell>
          <cell r="M41">
            <v>40.18</v>
          </cell>
          <cell r="N41">
            <v>20107</v>
          </cell>
          <cell r="O41">
            <v>58755</v>
          </cell>
          <cell r="P41">
            <v>0</v>
          </cell>
          <cell r="Q41" t="str">
            <v>N</v>
          </cell>
          <cell r="R41">
            <v>0</v>
          </cell>
          <cell r="S41">
            <v>0</v>
          </cell>
          <cell r="T41" t="str">
            <v>Helper</v>
          </cell>
          <cell r="U41" t="str">
            <v>SSC</v>
          </cell>
          <cell r="V41" t="str">
            <v>350S</v>
          </cell>
        </row>
        <row r="42">
          <cell r="B42">
            <v>38279</v>
          </cell>
          <cell r="C42" t="str">
            <v>5100122</v>
          </cell>
          <cell r="D42" t="str">
            <v>ARMANINO, STEVE</v>
          </cell>
          <cell r="E42" t="str">
            <v>DRCOM</v>
          </cell>
          <cell r="F42" t="str">
            <v>Driver - Commercial</v>
          </cell>
          <cell r="G42" t="str">
            <v>3</v>
          </cell>
          <cell r="H42" t="str">
            <v>350S</v>
          </cell>
          <cell r="I42">
            <v>28668</v>
          </cell>
          <cell r="J42">
            <v>28794</v>
          </cell>
          <cell r="K42">
            <v>28668</v>
          </cell>
          <cell r="L42" t="str">
            <v>DSP</v>
          </cell>
          <cell r="M42">
            <v>42.23</v>
          </cell>
          <cell r="N42">
            <v>20344</v>
          </cell>
          <cell r="O42">
            <v>627137</v>
          </cell>
          <cell r="P42">
            <v>0</v>
          </cell>
          <cell r="Q42" t="str">
            <v>N</v>
          </cell>
          <cell r="R42">
            <v>0</v>
          </cell>
          <cell r="S42">
            <v>0</v>
          </cell>
          <cell r="T42" t="str">
            <v>Driver - Lead</v>
          </cell>
          <cell r="U42" t="str">
            <v>SSC</v>
          </cell>
          <cell r="V42" t="str">
            <v>350S</v>
          </cell>
        </row>
        <row r="43">
          <cell r="B43">
            <v>41380</v>
          </cell>
          <cell r="C43" t="str">
            <v>5100014</v>
          </cell>
          <cell r="D43" t="str">
            <v>COOPER, ART</v>
          </cell>
          <cell r="E43" t="str">
            <v>OPSUP</v>
          </cell>
          <cell r="F43" t="str">
            <v>Operations Supvsr</v>
          </cell>
          <cell r="G43" t="str">
            <v>1</v>
          </cell>
          <cell r="H43">
            <v>0</v>
          </cell>
          <cell r="I43">
            <v>28670</v>
          </cell>
          <cell r="J43">
            <v>28796</v>
          </cell>
          <cell r="K43">
            <v>28670</v>
          </cell>
          <cell r="L43">
            <v>0</v>
          </cell>
          <cell r="M43">
            <v>33.277000000000001</v>
          </cell>
          <cell r="N43">
            <v>20474</v>
          </cell>
          <cell r="O43">
            <v>83141</v>
          </cell>
          <cell r="P43" t="str">
            <v>19</v>
          </cell>
          <cell r="Q43" t="str">
            <v>Y</v>
          </cell>
          <cell r="R43">
            <v>0</v>
          </cell>
          <cell r="S43">
            <v>0</v>
          </cell>
          <cell r="T43" t="str">
            <v>NonU</v>
          </cell>
          <cell r="U43" t="str">
            <v>SSC</v>
          </cell>
          <cell r="V43" t="str">
            <v>NonU</v>
          </cell>
        </row>
        <row r="44">
          <cell r="B44">
            <v>39319</v>
          </cell>
          <cell r="C44" t="str">
            <v>5100060</v>
          </cell>
          <cell r="D44" t="str">
            <v>GOMEZ, SALVADOR</v>
          </cell>
          <cell r="E44" t="str">
            <v>DRDBOX</v>
          </cell>
          <cell r="F44" t="str">
            <v>Driver - Debris Box</v>
          </cell>
          <cell r="G44" t="str">
            <v>3</v>
          </cell>
          <cell r="H44" t="str">
            <v>350S</v>
          </cell>
          <cell r="I44">
            <v>28683</v>
          </cell>
          <cell r="J44">
            <v>28809</v>
          </cell>
          <cell r="K44">
            <v>28683</v>
          </cell>
          <cell r="L44" t="str">
            <v>COM</v>
          </cell>
          <cell r="M44">
            <v>42.23</v>
          </cell>
          <cell r="N44">
            <v>21185</v>
          </cell>
          <cell r="O44">
            <v>38607</v>
          </cell>
          <cell r="P44">
            <v>0</v>
          </cell>
          <cell r="Q44" t="str">
            <v>N</v>
          </cell>
          <cell r="R44">
            <v>0</v>
          </cell>
          <cell r="S44">
            <v>0</v>
          </cell>
          <cell r="T44" t="str">
            <v>Driver - Lead</v>
          </cell>
          <cell r="U44" t="str">
            <v>SSC</v>
          </cell>
          <cell r="V44" t="str">
            <v>350S</v>
          </cell>
        </row>
        <row r="45">
          <cell r="B45">
            <v>42358</v>
          </cell>
          <cell r="C45" t="str">
            <v>5100510</v>
          </cell>
          <cell r="D45" t="str">
            <v>BORELLA, ROBERT</v>
          </cell>
          <cell r="E45" t="str">
            <v>TGSHP</v>
          </cell>
          <cell r="F45" t="str">
            <v>Shop Person</v>
          </cell>
          <cell r="G45" t="str">
            <v>3</v>
          </cell>
          <cell r="H45" t="str">
            <v>350S</v>
          </cell>
          <cell r="I45">
            <v>28787</v>
          </cell>
          <cell r="J45">
            <v>28913</v>
          </cell>
          <cell r="K45">
            <v>28787</v>
          </cell>
          <cell r="L45" t="str">
            <v>SHP</v>
          </cell>
          <cell r="M45">
            <v>40.540999999999997</v>
          </cell>
          <cell r="N45">
            <v>19718</v>
          </cell>
          <cell r="O45">
            <v>58755</v>
          </cell>
          <cell r="P45">
            <v>0</v>
          </cell>
          <cell r="Q45" t="str">
            <v>N</v>
          </cell>
          <cell r="R45">
            <v>0</v>
          </cell>
          <cell r="S45">
            <v>0</v>
          </cell>
          <cell r="T45" t="str">
            <v>350S</v>
          </cell>
          <cell r="U45" t="str">
            <v>SSC</v>
          </cell>
          <cell r="V45" t="str">
            <v>350S</v>
          </cell>
        </row>
        <row r="46">
          <cell r="B46">
            <v>39491</v>
          </cell>
          <cell r="C46" t="str">
            <v>5100014</v>
          </cell>
          <cell r="D46" t="str">
            <v>MARCUCCI, MICHAEL</v>
          </cell>
          <cell r="E46" t="str">
            <v>FTSTC3</v>
          </cell>
          <cell r="F46" t="str">
            <v>Driver - Fantastic 3</v>
          </cell>
          <cell r="G46" t="str">
            <v>3</v>
          </cell>
          <cell r="H46" t="str">
            <v>350S</v>
          </cell>
          <cell r="I46">
            <v>29010</v>
          </cell>
          <cell r="J46">
            <v>29136</v>
          </cell>
          <cell r="K46">
            <v>29010</v>
          </cell>
          <cell r="L46" t="str">
            <v>DSP</v>
          </cell>
          <cell r="M46">
            <v>42.23</v>
          </cell>
          <cell r="N46">
            <v>22548</v>
          </cell>
          <cell r="O46">
            <v>93497</v>
          </cell>
          <cell r="P46">
            <v>0</v>
          </cell>
          <cell r="Q46" t="str">
            <v>N</v>
          </cell>
          <cell r="R46">
            <v>0</v>
          </cell>
          <cell r="S46">
            <v>0</v>
          </cell>
          <cell r="T46" t="str">
            <v>Driver - Lead</v>
          </cell>
          <cell r="U46" t="str">
            <v>SSC</v>
          </cell>
          <cell r="V46" t="str">
            <v>350S</v>
          </cell>
        </row>
        <row r="47">
          <cell r="B47">
            <v>38228</v>
          </cell>
          <cell r="C47" t="str">
            <v>5100014</v>
          </cell>
          <cell r="D47" t="str">
            <v>ALVAREZ, RAMIRO</v>
          </cell>
          <cell r="E47" t="str">
            <v>OPSUP</v>
          </cell>
          <cell r="F47" t="str">
            <v>Operations Supvsr</v>
          </cell>
          <cell r="G47" t="str">
            <v>2</v>
          </cell>
          <cell r="H47">
            <v>0</v>
          </cell>
          <cell r="I47">
            <v>29038</v>
          </cell>
          <cell r="J47">
            <v>29038</v>
          </cell>
          <cell r="K47">
            <v>29038</v>
          </cell>
          <cell r="L47">
            <v>0</v>
          </cell>
          <cell r="M47">
            <v>43.698999999999998</v>
          </cell>
          <cell r="N47">
            <v>22574</v>
          </cell>
          <cell r="O47">
            <v>20061</v>
          </cell>
          <cell r="P47" t="str">
            <v>22</v>
          </cell>
          <cell r="Q47" t="str">
            <v>Y</v>
          </cell>
          <cell r="R47">
            <v>0</v>
          </cell>
          <cell r="S47">
            <v>0</v>
          </cell>
          <cell r="T47" t="str">
            <v>NonU</v>
          </cell>
          <cell r="U47" t="str">
            <v>SSC</v>
          </cell>
          <cell r="V47" t="str">
            <v>NonU</v>
          </cell>
        </row>
        <row r="48">
          <cell r="B48">
            <v>41953</v>
          </cell>
          <cell r="C48" t="str">
            <v>5100510</v>
          </cell>
          <cell r="D48" t="str">
            <v>HURTADO, RAMIRO</v>
          </cell>
          <cell r="E48" t="str">
            <v>MECH</v>
          </cell>
          <cell r="F48" t="str">
            <v>Mechanic</v>
          </cell>
          <cell r="G48" t="str">
            <v>3</v>
          </cell>
          <cell r="H48" t="str">
            <v>350S</v>
          </cell>
          <cell r="I48">
            <v>29061</v>
          </cell>
          <cell r="J48">
            <v>29187</v>
          </cell>
          <cell r="K48">
            <v>29061</v>
          </cell>
          <cell r="L48" t="str">
            <v>SHP</v>
          </cell>
          <cell r="M48">
            <v>43.26</v>
          </cell>
          <cell r="N48">
            <v>17022</v>
          </cell>
          <cell r="O48">
            <v>58755</v>
          </cell>
          <cell r="P48">
            <v>0</v>
          </cell>
          <cell r="Q48" t="str">
            <v>N</v>
          </cell>
          <cell r="R48">
            <v>0</v>
          </cell>
          <cell r="S48">
            <v>0</v>
          </cell>
          <cell r="T48" t="str">
            <v>350S</v>
          </cell>
          <cell r="U48" t="str">
            <v>SSC</v>
          </cell>
          <cell r="V48" t="str">
            <v>350S</v>
          </cell>
        </row>
        <row r="49">
          <cell r="B49">
            <v>38906</v>
          </cell>
          <cell r="C49" t="str">
            <v>5100014</v>
          </cell>
          <cell r="D49" t="str">
            <v>WALTON JR, RONALD</v>
          </cell>
          <cell r="E49" t="str">
            <v>OPSMG</v>
          </cell>
          <cell r="F49" t="str">
            <v>Operations Manager</v>
          </cell>
          <cell r="G49" t="str">
            <v>2</v>
          </cell>
          <cell r="H49">
            <v>0</v>
          </cell>
          <cell r="I49">
            <v>29080</v>
          </cell>
          <cell r="J49">
            <v>29080</v>
          </cell>
          <cell r="K49">
            <v>29080</v>
          </cell>
          <cell r="L49" t="str">
            <v>MG3</v>
          </cell>
          <cell r="M49">
            <v>45.029000000000003</v>
          </cell>
          <cell r="N49">
            <v>20372</v>
          </cell>
          <cell r="O49">
            <v>38501</v>
          </cell>
          <cell r="P49" t="str">
            <v>23</v>
          </cell>
          <cell r="Q49" t="str">
            <v>Y</v>
          </cell>
          <cell r="R49">
            <v>0</v>
          </cell>
          <cell r="S49">
            <v>0</v>
          </cell>
          <cell r="T49" t="str">
            <v>NonU</v>
          </cell>
          <cell r="U49" t="str">
            <v>SSC</v>
          </cell>
          <cell r="V49" t="str">
            <v>NonU</v>
          </cell>
        </row>
        <row r="50">
          <cell r="B50">
            <v>42251</v>
          </cell>
          <cell r="C50" t="str">
            <v>5100810</v>
          </cell>
          <cell r="D50" t="str">
            <v>PESCE, JUDY</v>
          </cell>
          <cell r="E50" t="str">
            <v>OFMGR</v>
          </cell>
          <cell r="F50" t="str">
            <v>Office Manager</v>
          </cell>
          <cell r="G50" t="str">
            <v>4</v>
          </cell>
          <cell r="H50">
            <v>0</v>
          </cell>
          <cell r="I50">
            <v>29248</v>
          </cell>
          <cell r="J50">
            <v>29248</v>
          </cell>
          <cell r="K50">
            <v>29248</v>
          </cell>
          <cell r="L50">
            <v>0</v>
          </cell>
          <cell r="M50">
            <v>40.543999999999997</v>
          </cell>
          <cell r="N50">
            <v>21336</v>
          </cell>
          <cell r="O50">
            <v>102779</v>
          </cell>
          <cell r="P50" t="str">
            <v>22</v>
          </cell>
          <cell r="Q50" t="str">
            <v>Y</v>
          </cell>
          <cell r="R50">
            <v>0</v>
          </cell>
          <cell r="S50">
            <v>0</v>
          </cell>
          <cell r="T50" t="str">
            <v>NonU</v>
          </cell>
          <cell r="U50" t="str">
            <v>SSC</v>
          </cell>
          <cell r="V50" t="str">
            <v>NonU</v>
          </cell>
        </row>
        <row r="51">
          <cell r="B51">
            <v>39335</v>
          </cell>
          <cell r="C51" t="str">
            <v>5100510</v>
          </cell>
          <cell r="D51" t="str">
            <v>HASSON, DONALD</v>
          </cell>
          <cell r="E51" t="str">
            <v>HELPER</v>
          </cell>
          <cell r="F51" t="str">
            <v>Helper</v>
          </cell>
          <cell r="G51" t="str">
            <v>3</v>
          </cell>
          <cell r="H51" t="str">
            <v>350S</v>
          </cell>
          <cell r="I51">
            <v>29346</v>
          </cell>
          <cell r="J51">
            <v>29472</v>
          </cell>
          <cell r="K51">
            <v>29346</v>
          </cell>
          <cell r="L51" t="str">
            <v>SHP</v>
          </cell>
          <cell r="M51">
            <v>40.18</v>
          </cell>
          <cell r="N51">
            <v>20711</v>
          </cell>
          <cell r="O51">
            <v>58755</v>
          </cell>
          <cell r="P51">
            <v>0</v>
          </cell>
          <cell r="Q51" t="str">
            <v>N</v>
          </cell>
          <cell r="R51">
            <v>0</v>
          </cell>
          <cell r="S51">
            <v>0</v>
          </cell>
          <cell r="T51" t="str">
            <v>Helper</v>
          </cell>
          <cell r="U51" t="str">
            <v>SSC</v>
          </cell>
          <cell r="V51" t="str">
            <v>350S</v>
          </cell>
        </row>
        <row r="52">
          <cell r="B52">
            <v>38236</v>
          </cell>
          <cell r="C52" t="str">
            <v>5100014</v>
          </cell>
          <cell r="D52" t="str">
            <v>AMEDEE, DAVID C.</v>
          </cell>
          <cell r="E52" t="str">
            <v>FTSTC3</v>
          </cell>
          <cell r="F52" t="str">
            <v>Driver - Fantastic 3</v>
          </cell>
          <cell r="G52" t="str">
            <v>3</v>
          </cell>
          <cell r="H52" t="str">
            <v>350S</v>
          </cell>
          <cell r="I52">
            <v>29360</v>
          </cell>
          <cell r="J52">
            <v>29486</v>
          </cell>
          <cell r="K52">
            <v>29360</v>
          </cell>
          <cell r="L52" t="str">
            <v>DSP</v>
          </cell>
          <cell r="M52">
            <v>42.23</v>
          </cell>
          <cell r="N52">
            <v>21738</v>
          </cell>
          <cell r="O52">
            <v>752464</v>
          </cell>
          <cell r="P52">
            <v>0</v>
          </cell>
          <cell r="Q52" t="str">
            <v>N</v>
          </cell>
          <cell r="R52">
            <v>0</v>
          </cell>
          <cell r="S52">
            <v>0</v>
          </cell>
          <cell r="T52" t="str">
            <v>Driver - Lead</v>
          </cell>
          <cell r="U52" t="str">
            <v>SSC</v>
          </cell>
          <cell r="V52" t="str">
            <v>350S</v>
          </cell>
        </row>
        <row r="53">
          <cell r="B53">
            <v>40221</v>
          </cell>
          <cell r="C53" t="str">
            <v>5100014</v>
          </cell>
          <cell r="D53" t="str">
            <v>GONZALEZ, JUAN C.</v>
          </cell>
          <cell r="E53" t="str">
            <v>FTSTC3</v>
          </cell>
          <cell r="F53" t="str">
            <v>Driver - Fantastic 3</v>
          </cell>
          <cell r="G53" t="str">
            <v>3</v>
          </cell>
          <cell r="H53" t="str">
            <v>350S</v>
          </cell>
          <cell r="I53">
            <v>29424</v>
          </cell>
          <cell r="J53">
            <v>29550</v>
          </cell>
          <cell r="K53">
            <v>29424</v>
          </cell>
          <cell r="L53" t="str">
            <v>DSP</v>
          </cell>
          <cell r="M53">
            <v>42.23</v>
          </cell>
          <cell r="N53">
            <v>22394</v>
          </cell>
          <cell r="O53">
            <v>83141</v>
          </cell>
          <cell r="P53">
            <v>0</v>
          </cell>
          <cell r="Q53" t="str">
            <v>N</v>
          </cell>
          <cell r="R53">
            <v>0</v>
          </cell>
          <cell r="S53">
            <v>0</v>
          </cell>
          <cell r="T53" t="str">
            <v>Driver - Lead</v>
          </cell>
          <cell r="U53" t="str">
            <v>SSC</v>
          </cell>
          <cell r="V53" t="str">
            <v>350S</v>
          </cell>
        </row>
        <row r="54">
          <cell r="B54">
            <v>42180</v>
          </cell>
          <cell r="C54" t="str">
            <v>5100810</v>
          </cell>
          <cell r="D54" t="str">
            <v>ESTELLA, REGINA L.</v>
          </cell>
          <cell r="E54" t="str">
            <v>ACTCK</v>
          </cell>
          <cell r="F54" t="str">
            <v>Accounting Clerk</v>
          </cell>
          <cell r="G54" t="str">
            <v>4</v>
          </cell>
          <cell r="H54" t="str">
            <v>350CLR</v>
          </cell>
          <cell r="I54">
            <v>29458</v>
          </cell>
          <cell r="J54">
            <v>1</v>
          </cell>
          <cell r="K54">
            <v>29458</v>
          </cell>
          <cell r="L54" t="str">
            <v>OF1</v>
          </cell>
          <cell r="M54">
            <v>30.529</v>
          </cell>
          <cell r="N54">
            <v>14255</v>
          </cell>
          <cell r="O54">
            <v>102779</v>
          </cell>
          <cell r="P54">
            <v>0</v>
          </cell>
          <cell r="Q54" t="str">
            <v>N</v>
          </cell>
          <cell r="R54">
            <v>0</v>
          </cell>
          <cell r="S54">
            <v>0</v>
          </cell>
          <cell r="T54" t="str">
            <v>350CLR</v>
          </cell>
          <cell r="U54" t="str">
            <v>SSC</v>
          </cell>
          <cell r="V54" t="str">
            <v>350CLR</v>
          </cell>
        </row>
        <row r="55">
          <cell r="B55">
            <v>39706</v>
          </cell>
          <cell r="C55" t="str">
            <v>5100014</v>
          </cell>
          <cell r="D55" t="str">
            <v>TORRANO, RENATO</v>
          </cell>
          <cell r="E55" t="str">
            <v>FTSTC3</v>
          </cell>
          <cell r="F55" t="str">
            <v>Driver - Fantastic 3</v>
          </cell>
          <cell r="G55" t="str">
            <v>3</v>
          </cell>
          <cell r="H55" t="str">
            <v>350S</v>
          </cell>
          <cell r="I55">
            <v>29745</v>
          </cell>
          <cell r="J55">
            <v>29871</v>
          </cell>
          <cell r="K55">
            <v>29745</v>
          </cell>
          <cell r="L55" t="str">
            <v>DSP</v>
          </cell>
          <cell r="M55">
            <v>42.23</v>
          </cell>
          <cell r="N55">
            <v>21078</v>
          </cell>
          <cell r="O55">
            <v>83141</v>
          </cell>
          <cell r="P55">
            <v>0</v>
          </cell>
          <cell r="Q55" t="str">
            <v>N</v>
          </cell>
          <cell r="R55">
            <v>0</v>
          </cell>
          <cell r="S55">
            <v>0</v>
          </cell>
          <cell r="T55" t="str">
            <v>Driver - Lead</v>
          </cell>
          <cell r="U55" t="str">
            <v>SSC</v>
          </cell>
          <cell r="V55" t="str">
            <v>350S</v>
          </cell>
        </row>
        <row r="56">
          <cell r="B56">
            <v>39749</v>
          </cell>
          <cell r="C56" t="str">
            <v>5100014</v>
          </cell>
          <cell r="D56" t="str">
            <v>WALTON, MARK E.</v>
          </cell>
          <cell r="E56" t="str">
            <v>FTSTC3</v>
          </cell>
          <cell r="F56" t="str">
            <v>Driver - Fantastic 3</v>
          </cell>
          <cell r="G56" t="str">
            <v>3</v>
          </cell>
          <cell r="H56" t="str">
            <v>350S</v>
          </cell>
          <cell r="I56">
            <v>29745</v>
          </cell>
          <cell r="J56">
            <v>29871</v>
          </cell>
          <cell r="K56">
            <v>29745</v>
          </cell>
          <cell r="L56" t="str">
            <v>DSP</v>
          </cell>
          <cell r="M56">
            <v>42.23</v>
          </cell>
          <cell r="N56">
            <v>20889</v>
          </cell>
          <cell r="O56">
            <v>38228</v>
          </cell>
          <cell r="P56">
            <v>0</v>
          </cell>
          <cell r="Q56" t="str">
            <v>N</v>
          </cell>
          <cell r="R56">
            <v>0</v>
          </cell>
          <cell r="S56">
            <v>0</v>
          </cell>
          <cell r="T56" t="str">
            <v>Driver - Lead</v>
          </cell>
          <cell r="U56" t="str">
            <v>SSC</v>
          </cell>
          <cell r="V56" t="str">
            <v>350S</v>
          </cell>
        </row>
        <row r="57">
          <cell r="B57">
            <v>41312</v>
          </cell>
          <cell r="C57" t="str">
            <v>5100014</v>
          </cell>
          <cell r="D57" t="str">
            <v>NORMAN, MARVIN E.</v>
          </cell>
          <cell r="E57" t="str">
            <v>FTSTC3</v>
          </cell>
          <cell r="F57" t="str">
            <v>Driver - Fantastic 3</v>
          </cell>
          <cell r="G57" t="str">
            <v>3</v>
          </cell>
          <cell r="H57" t="str">
            <v>350S</v>
          </cell>
          <cell r="I57">
            <v>29745</v>
          </cell>
          <cell r="J57">
            <v>29871</v>
          </cell>
          <cell r="K57">
            <v>29745</v>
          </cell>
          <cell r="L57" t="str">
            <v>DSP</v>
          </cell>
          <cell r="M57">
            <v>42.23</v>
          </cell>
          <cell r="N57">
            <v>20950</v>
          </cell>
          <cell r="O57">
            <v>752464</v>
          </cell>
          <cell r="P57">
            <v>0</v>
          </cell>
          <cell r="Q57" t="str">
            <v>N</v>
          </cell>
          <cell r="R57">
            <v>0</v>
          </cell>
          <cell r="S57">
            <v>0</v>
          </cell>
          <cell r="T57" t="str">
            <v>Driver - Lead</v>
          </cell>
          <cell r="U57" t="str">
            <v>SSC</v>
          </cell>
          <cell r="V57" t="str">
            <v>350S</v>
          </cell>
        </row>
        <row r="58">
          <cell r="B58">
            <v>38535</v>
          </cell>
          <cell r="C58" t="str">
            <v>5100124</v>
          </cell>
          <cell r="D58" t="str">
            <v>GORDON, KIM</v>
          </cell>
          <cell r="E58" t="str">
            <v>DRCOM</v>
          </cell>
          <cell r="F58" t="str">
            <v>Driver - Commercial</v>
          </cell>
          <cell r="G58" t="str">
            <v>3</v>
          </cell>
          <cell r="H58" t="str">
            <v>350S</v>
          </cell>
          <cell r="I58">
            <v>29746</v>
          </cell>
          <cell r="J58">
            <v>29872</v>
          </cell>
          <cell r="K58">
            <v>29746</v>
          </cell>
          <cell r="L58" t="str">
            <v>DSP</v>
          </cell>
          <cell r="M58">
            <v>42.23</v>
          </cell>
          <cell r="N58">
            <v>20037</v>
          </cell>
          <cell r="O58">
            <v>41380</v>
          </cell>
          <cell r="P58">
            <v>0</v>
          </cell>
          <cell r="Q58" t="str">
            <v>N</v>
          </cell>
          <cell r="R58">
            <v>0</v>
          </cell>
          <cell r="S58">
            <v>0</v>
          </cell>
          <cell r="T58" t="str">
            <v>Driver - Lead</v>
          </cell>
          <cell r="U58" t="str">
            <v>SSC</v>
          </cell>
          <cell r="V58" t="str">
            <v>350S</v>
          </cell>
        </row>
        <row r="59">
          <cell r="B59">
            <v>39204</v>
          </cell>
          <cell r="C59" t="str">
            <v>5100014</v>
          </cell>
          <cell r="D59" t="str">
            <v>CROSETTI, KEN</v>
          </cell>
          <cell r="E59" t="str">
            <v>FTSTC3</v>
          </cell>
          <cell r="F59" t="str">
            <v>Driver - Fantastic 3</v>
          </cell>
          <cell r="G59" t="str">
            <v>3</v>
          </cell>
          <cell r="H59" t="str">
            <v>350S</v>
          </cell>
          <cell r="I59">
            <v>29780</v>
          </cell>
          <cell r="J59">
            <v>29906</v>
          </cell>
          <cell r="K59">
            <v>29780</v>
          </cell>
          <cell r="L59" t="str">
            <v>DSP</v>
          </cell>
          <cell r="M59">
            <v>42.23</v>
          </cell>
          <cell r="N59">
            <v>22581</v>
          </cell>
          <cell r="O59">
            <v>3969212</v>
          </cell>
          <cell r="P59">
            <v>0</v>
          </cell>
          <cell r="Q59" t="str">
            <v>N</v>
          </cell>
          <cell r="R59">
            <v>0</v>
          </cell>
          <cell r="S59">
            <v>0</v>
          </cell>
          <cell r="T59" t="str">
            <v>Driver - Lead</v>
          </cell>
          <cell r="U59" t="str">
            <v>SSC</v>
          </cell>
          <cell r="V59" t="str">
            <v>350S</v>
          </cell>
        </row>
        <row r="60">
          <cell r="B60">
            <v>42454</v>
          </cell>
          <cell r="C60" t="str">
            <v>5100510</v>
          </cell>
          <cell r="D60" t="str">
            <v>SCERRI, MIKE</v>
          </cell>
          <cell r="E60" t="str">
            <v>TGSHP</v>
          </cell>
          <cell r="F60" t="str">
            <v>Shop Person</v>
          </cell>
          <cell r="G60" t="str">
            <v>3</v>
          </cell>
          <cell r="H60" t="str">
            <v>350S</v>
          </cell>
          <cell r="I60">
            <v>29857</v>
          </cell>
          <cell r="J60">
            <v>29983</v>
          </cell>
          <cell r="K60">
            <v>29857</v>
          </cell>
          <cell r="L60" t="str">
            <v>CRT</v>
          </cell>
          <cell r="M60">
            <v>40.540999999999997</v>
          </cell>
          <cell r="N60">
            <v>22504</v>
          </cell>
          <cell r="O60">
            <v>103350</v>
          </cell>
          <cell r="P60">
            <v>0</v>
          </cell>
          <cell r="Q60" t="str">
            <v>N</v>
          </cell>
          <cell r="R60">
            <v>0</v>
          </cell>
          <cell r="S60">
            <v>0</v>
          </cell>
          <cell r="T60" t="str">
            <v>350S</v>
          </cell>
          <cell r="U60" t="str">
            <v>SSC</v>
          </cell>
          <cell r="V60" t="str">
            <v>350S</v>
          </cell>
        </row>
        <row r="61">
          <cell r="B61">
            <v>39466</v>
          </cell>
          <cell r="C61" t="str">
            <v>5100014</v>
          </cell>
          <cell r="D61" t="str">
            <v>LOZA, RAFAEL</v>
          </cell>
          <cell r="E61" t="str">
            <v>FTSTC3</v>
          </cell>
          <cell r="F61" t="str">
            <v>Driver - Fantastic 3</v>
          </cell>
          <cell r="G61" t="str">
            <v>3</v>
          </cell>
          <cell r="H61" t="str">
            <v>350S</v>
          </cell>
          <cell r="I61">
            <v>30081</v>
          </cell>
          <cell r="J61">
            <v>30207</v>
          </cell>
          <cell r="K61">
            <v>30081</v>
          </cell>
          <cell r="L61" t="str">
            <v>DSP</v>
          </cell>
          <cell r="M61">
            <v>42.23</v>
          </cell>
          <cell r="N61">
            <v>22605</v>
          </cell>
          <cell r="O61">
            <v>83141</v>
          </cell>
          <cell r="P61">
            <v>0</v>
          </cell>
          <cell r="Q61" t="str">
            <v>N</v>
          </cell>
          <cell r="R61">
            <v>0</v>
          </cell>
          <cell r="S61">
            <v>0</v>
          </cell>
          <cell r="T61" t="str">
            <v>Driver - Lead</v>
          </cell>
          <cell r="U61" t="str">
            <v>SSC</v>
          </cell>
          <cell r="V61" t="str">
            <v>350S</v>
          </cell>
        </row>
        <row r="62">
          <cell r="B62">
            <v>39239</v>
          </cell>
          <cell r="C62" t="str">
            <v>5100014</v>
          </cell>
          <cell r="D62" t="str">
            <v>EVANS, DONALD</v>
          </cell>
          <cell r="E62" t="str">
            <v>DSPCH</v>
          </cell>
          <cell r="F62" t="str">
            <v>Dispatcher</v>
          </cell>
          <cell r="G62" t="str">
            <v>2</v>
          </cell>
          <cell r="H62">
            <v>0</v>
          </cell>
          <cell r="I62">
            <v>30116</v>
          </cell>
          <cell r="J62">
            <v>30242</v>
          </cell>
          <cell r="K62">
            <v>30116</v>
          </cell>
          <cell r="L62" t="str">
            <v>DSP</v>
          </cell>
          <cell r="M62">
            <v>43.088999999999999</v>
          </cell>
          <cell r="N62">
            <v>21885</v>
          </cell>
          <cell r="O62">
            <v>450175</v>
          </cell>
          <cell r="P62" t="str">
            <v>22</v>
          </cell>
          <cell r="Q62" t="str">
            <v>Y</v>
          </cell>
          <cell r="R62">
            <v>0</v>
          </cell>
          <cell r="S62">
            <v>0</v>
          </cell>
          <cell r="T62" t="str">
            <v>NonU</v>
          </cell>
          <cell r="U62" t="str">
            <v>SSC</v>
          </cell>
          <cell r="V62" t="str">
            <v>NonU</v>
          </cell>
        </row>
        <row r="63">
          <cell r="B63">
            <v>39677</v>
          </cell>
          <cell r="C63" t="str">
            <v>5100510</v>
          </cell>
          <cell r="D63" t="str">
            <v>SMITH, KENNETH R.</v>
          </cell>
          <cell r="E63" t="str">
            <v>HELPER</v>
          </cell>
          <cell r="F63" t="str">
            <v>Helper</v>
          </cell>
          <cell r="G63" t="str">
            <v>3</v>
          </cell>
          <cell r="H63" t="str">
            <v>350S</v>
          </cell>
          <cell r="I63">
            <v>30116</v>
          </cell>
          <cell r="J63">
            <v>30242</v>
          </cell>
          <cell r="K63">
            <v>30116</v>
          </cell>
          <cell r="L63" t="str">
            <v>SHP</v>
          </cell>
          <cell r="M63">
            <v>40.18</v>
          </cell>
          <cell r="N63">
            <v>22227</v>
          </cell>
          <cell r="O63">
            <v>627137</v>
          </cell>
          <cell r="P63">
            <v>0</v>
          </cell>
          <cell r="Q63" t="str">
            <v>N</v>
          </cell>
          <cell r="R63">
            <v>0</v>
          </cell>
          <cell r="S63">
            <v>0</v>
          </cell>
          <cell r="T63" t="str">
            <v>Helper</v>
          </cell>
          <cell r="U63" t="str">
            <v>SSC</v>
          </cell>
          <cell r="V63" t="str">
            <v>350S</v>
          </cell>
        </row>
        <row r="64">
          <cell r="B64">
            <v>39714</v>
          </cell>
          <cell r="C64" t="str">
            <v>5100014</v>
          </cell>
          <cell r="D64" t="str">
            <v>VARNI, DEAN C.</v>
          </cell>
          <cell r="E64" t="str">
            <v>FTSTC3</v>
          </cell>
          <cell r="F64" t="str">
            <v>Driver - Fantastic 3</v>
          </cell>
          <cell r="G64" t="str">
            <v>3</v>
          </cell>
          <cell r="H64" t="str">
            <v>350S</v>
          </cell>
          <cell r="I64">
            <v>30116</v>
          </cell>
          <cell r="J64">
            <v>30242</v>
          </cell>
          <cell r="K64">
            <v>30116</v>
          </cell>
          <cell r="L64" t="str">
            <v>DSP</v>
          </cell>
          <cell r="M64">
            <v>42.23</v>
          </cell>
          <cell r="N64">
            <v>21512</v>
          </cell>
          <cell r="O64">
            <v>38906</v>
          </cell>
          <cell r="P64">
            <v>0</v>
          </cell>
          <cell r="Q64" t="str">
            <v>N</v>
          </cell>
          <cell r="R64">
            <v>0</v>
          </cell>
          <cell r="S64">
            <v>0</v>
          </cell>
          <cell r="T64" t="str">
            <v>Driver - Lead</v>
          </cell>
          <cell r="U64" t="str">
            <v>SSC</v>
          </cell>
          <cell r="V64" t="str">
            <v>350S</v>
          </cell>
        </row>
        <row r="65">
          <cell r="B65">
            <v>40441</v>
          </cell>
          <cell r="C65" t="str">
            <v>5100014</v>
          </cell>
          <cell r="D65" t="str">
            <v>MARCUCCI, DAN</v>
          </cell>
          <cell r="E65" t="str">
            <v>FTSTC3</v>
          </cell>
          <cell r="F65" t="str">
            <v>Driver - Fantastic 3</v>
          </cell>
          <cell r="G65" t="str">
            <v>3</v>
          </cell>
          <cell r="H65" t="str">
            <v>350S</v>
          </cell>
          <cell r="I65">
            <v>30123</v>
          </cell>
          <cell r="J65">
            <v>30249</v>
          </cell>
          <cell r="K65">
            <v>30123</v>
          </cell>
          <cell r="L65" t="str">
            <v>DSP</v>
          </cell>
          <cell r="M65">
            <v>42.23</v>
          </cell>
          <cell r="N65">
            <v>23656</v>
          </cell>
          <cell r="O65">
            <v>39239</v>
          </cell>
          <cell r="P65">
            <v>0</v>
          </cell>
          <cell r="Q65" t="str">
            <v>N</v>
          </cell>
          <cell r="R65">
            <v>0</v>
          </cell>
          <cell r="S65">
            <v>0</v>
          </cell>
          <cell r="T65" t="str">
            <v>Driver - Lead</v>
          </cell>
          <cell r="U65" t="str">
            <v>SSC</v>
          </cell>
          <cell r="V65" t="str">
            <v>350S</v>
          </cell>
        </row>
        <row r="66">
          <cell r="B66">
            <v>42391</v>
          </cell>
          <cell r="C66" t="str">
            <v>5100510</v>
          </cell>
          <cell r="D66" t="str">
            <v>CAVALLINI, SANTE</v>
          </cell>
          <cell r="E66" t="str">
            <v>TGSHP</v>
          </cell>
          <cell r="F66" t="str">
            <v>Shop Person</v>
          </cell>
          <cell r="G66" t="str">
            <v>3</v>
          </cell>
          <cell r="H66" t="str">
            <v>350S</v>
          </cell>
          <cell r="I66">
            <v>30354</v>
          </cell>
          <cell r="J66">
            <v>30480</v>
          </cell>
          <cell r="K66">
            <v>30354</v>
          </cell>
          <cell r="L66" t="str">
            <v>CRT</v>
          </cell>
          <cell r="M66">
            <v>40.540999999999997</v>
          </cell>
          <cell r="N66">
            <v>17946</v>
          </cell>
          <cell r="O66">
            <v>58755</v>
          </cell>
          <cell r="P66">
            <v>0</v>
          </cell>
          <cell r="Q66" t="str">
            <v>N</v>
          </cell>
          <cell r="R66">
            <v>0</v>
          </cell>
          <cell r="S66">
            <v>0</v>
          </cell>
          <cell r="T66" t="str">
            <v>350S</v>
          </cell>
          <cell r="U66" t="str">
            <v>SSC</v>
          </cell>
          <cell r="V66" t="str">
            <v>350S</v>
          </cell>
        </row>
        <row r="67">
          <cell r="B67">
            <v>38586</v>
          </cell>
          <cell r="C67" t="str">
            <v>5100014</v>
          </cell>
          <cell r="D67" t="str">
            <v>LAVEZZOLI, LOREN</v>
          </cell>
          <cell r="E67" t="str">
            <v>FTSTC3</v>
          </cell>
          <cell r="F67" t="str">
            <v>Driver - Fantastic 3</v>
          </cell>
          <cell r="G67" t="str">
            <v>3</v>
          </cell>
          <cell r="H67" t="str">
            <v>350S</v>
          </cell>
          <cell r="I67">
            <v>30459</v>
          </cell>
          <cell r="J67">
            <v>30585</v>
          </cell>
          <cell r="K67">
            <v>30459</v>
          </cell>
          <cell r="L67" t="str">
            <v>DSP</v>
          </cell>
          <cell r="M67">
            <v>42.23</v>
          </cell>
          <cell r="N67">
            <v>19900</v>
          </cell>
          <cell r="O67">
            <v>627137</v>
          </cell>
          <cell r="P67">
            <v>0</v>
          </cell>
          <cell r="Q67" t="str">
            <v>N</v>
          </cell>
          <cell r="R67">
            <v>0</v>
          </cell>
          <cell r="S67">
            <v>0</v>
          </cell>
          <cell r="T67" t="str">
            <v>Driver - Lead</v>
          </cell>
          <cell r="U67" t="str">
            <v>SSC</v>
          </cell>
          <cell r="V67" t="str">
            <v>350S</v>
          </cell>
        </row>
        <row r="68">
          <cell r="B68">
            <v>39221</v>
          </cell>
          <cell r="C68" t="str">
            <v>5100014</v>
          </cell>
          <cell r="D68" t="str">
            <v>DE MARTINI, PAUL C</v>
          </cell>
          <cell r="E68" t="str">
            <v>FTSTC3</v>
          </cell>
          <cell r="F68" t="str">
            <v>Driver - Fantastic 3</v>
          </cell>
          <cell r="G68" t="str">
            <v>3</v>
          </cell>
          <cell r="H68" t="str">
            <v>350S</v>
          </cell>
          <cell r="I68">
            <v>30473</v>
          </cell>
          <cell r="J68">
            <v>30599</v>
          </cell>
          <cell r="K68">
            <v>30473</v>
          </cell>
          <cell r="L68" t="str">
            <v>DSP</v>
          </cell>
          <cell r="M68">
            <v>42.23</v>
          </cell>
          <cell r="N68">
            <v>23372</v>
          </cell>
          <cell r="O68">
            <v>38404</v>
          </cell>
          <cell r="P68">
            <v>0</v>
          </cell>
          <cell r="Q68" t="str">
            <v>N</v>
          </cell>
          <cell r="R68">
            <v>0</v>
          </cell>
          <cell r="S68">
            <v>0</v>
          </cell>
          <cell r="T68" t="str">
            <v>Driver - Lead</v>
          </cell>
          <cell r="U68" t="str">
            <v>SSC</v>
          </cell>
          <cell r="V68" t="str">
            <v>350S</v>
          </cell>
        </row>
        <row r="69">
          <cell r="B69">
            <v>39271</v>
          </cell>
          <cell r="C69" t="str">
            <v>5100014</v>
          </cell>
          <cell r="D69" t="str">
            <v>GIUSTI, DAVID</v>
          </cell>
          <cell r="E69" t="str">
            <v>FTSTC3</v>
          </cell>
          <cell r="F69" t="str">
            <v>Driver - Fantastic 3</v>
          </cell>
          <cell r="G69" t="str">
            <v>3</v>
          </cell>
          <cell r="H69" t="str">
            <v>350S</v>
          </cell>
          <cell r="I69">
            <v>30473</v>
          </cell>
          <cell r="J69">
            <v>30599</v>
          </cell>
          <cell r="K69">
            <v>30473</v>
          </cell>
          <cell r="L69" t="str">
            <v>DSP</v>
          </cell>
          <cell r="M69">
            <v>42.23</v>
          </cell>
          <cell r="N69">
            <v>22518</v>
          </cell>
          <cell r="O69">
            <v>3969212</v>
          </cell>
          <cell r="P69">
            <v>0</v>
          </cell>
          <cell r="Q69" t="str">
            <v>N</v>
          </cell>
          <cell r="R69">
            <v>0</v>
          </cell>
          <cell r="S69">
            <v>0</v>
          </cell>
          <cell r="T69" t="str">
            <v>Driver - Lead</v>
          </cell>
          <cell r="U69" t="str">
            <v>SSC</v>
          </cell>
          <cell r="V69" t="str">
            <v>350S</v>
          </cell>
        </row>
        <row r="70">
          <cell r="B70">
            <v>39503</v>
          </cell>
          <cell r="C70" t="str">
            <v>5100014</v>
          </cell>
          <cell r="D70" t="str">
            <v>MARTIN, DAVID</v>
          </cell>
          <cell r="E70" t="str">
            <v>FTSTC3</v>
          </cell>
          <cell r="F70" t="str">
            <v>Driver - Fantastic 3</v>
          </cell>
          <cell r="G70" t="str">
            <v>3</v>
          </cell>
          <cell r="H70" t="str">
            <v>350S</v>
          </cell>
          <cell r="I70">
            <v>30473</v>
          </cell>
          <cell r="J70">
            <v>30599</v>
          </cell>
          <cell r="K70">
            <v>30473</v>
          </cell>
          <cell r="L70" t="str">
            <v>DSP</v>
          </cell>
          <cell r="M70">
            <v>42.23</v>
          </cell>
          <cell r="N70">
            <v>23207</v>
          </cell>
          <cell r="O70">
            <v>627137</v>
          </cell>
          <cell r="P70">
            <v>0</v>
          </cell>
          <cell r="Q70" t="str">
            <v>N</v>
          </cell>
          <cell r="R70">
            <v>0</v>
          </cell>
          <cell r="S70">
            <v>0</v>
          </cell>
          <cell r="T70" t="str">
            <v>Driver - Lead</v>
          </cell>
          <cell r="U70" t="str">
            <v>SSC</v>
          </cell>
          <cell r="V70" t="str">
            <v>350S</v>
          </cell>
        </row>
        <row r="71">
          <cell r="B71">
            <v>39554</v>
          </cell>
          <cell r="C71" t="str">
            <v>5100060</v>
          </cell>
          <cell r="D71" t="str">
            <v>MITCHELL, ROBERT</v>
          </cell>
          <cell r="E71" t="str">
            <v>DRDBOX</v>
          </cell>
          <cell r="F71" t="str">
            <v>Driver - Debris Box</v>
          </cell>
          <cell r="G71" t="str">
            <v>3</v>
          </cell>
          <cell r="H71" t="str">
            <v>350S</v>
          </cell>
          <cell r="I71">
            <v>30473</v>
          </cell>
          <cell r="J71">
            <v>30599</v>
          </cell>
          <cell r="K71">
            <v>30473</v>
          </cell>
          <cell r="L71" t="str">
            <v>COM</v>
          </cell>
          <cell r="M71">
            <v>42.23</v>
          </cell>
          <cell r="N71">
            <v>22277</v>
          </cell>
          <cell r="O71">
            <v>627137</v>
          </cell>
          <cell r="P71">
            <v>0</v>
          </cell>
          <cell r="Q71" t="str">
            <v>N</v>
          </cell>
          <cell r="R71">
            <v>0</v>
          </cell>
          <cell r="S71">
            <v>0</v>
          </cell>
          <cell r="T71" t="str">
            <v>Driver - Lead</v>
          </cell>
          <cell r="U71" t="str">
            <v>SSC</v>
          </cell>
          <cell r="V71" t="str">
            <v>350S</v>
          </cell>
        </row>
        <row r="72">
          <cell r="B72">
            <v>39343</v>
          </cell>
          <cell r="C72" t="str">
            <v>5100014</v>
          </cell>
          <cell r="D72" t="str">
            <v>HUEY, FRANKIE</v>
          </cell>
          <cell r="E72" t="str">
            <v>FTSTC3</v>
          </cell>
          <cell r="F72" t="str">
            <v>Driver - Fantastic 3</v>
          </cell>
          <cell r="G72" t="str">
            <v>3</v>
          </cell>
          <cell r="H72" t="str">
            <v>350S</v>
          </cell>
          <cell r="I72">
            <v>30480</v>
          </cell>
          <cell r="J72">
            <v>30606</v>
          </cell>
          <cell r="K72">
            <v>30480</v>
          </cell>
          <cell r="L72" t="str">
            <v>DSP</v>
          </cell>
          <cell r="M72">
            <v>42.23</v>
          </cell>
          <cell r="N72">
            <v>21190</v>
          </cell>
          <cell r="O72">
            <v>627137</v>
          </cell>
          <cell r="P72">
            <v>0</v>
          </cell>
          <cell r="Q72" t="str">
            <v>N</v>
          </cell>
          <cell r="R72">
            <v>0</v>
          </cell>
          <cell r="S72">
            <v>0</v>
          </cell>
          <cell r="T72" t="str">
            <v>Driver - Lead</v>
          </cell>
          <cell r="U72" t="str">
            <v>SSC</v>
          </cell>
          <cell r="V72" t="str">
            <v>350S</v>
          </cell>
        </row>
        <row r="73">
          <cell r="B73">
            <v>39984</v>
          </cell>
          <cell r="C73" t="str">
            <v>5100041</v>
          </cell>
          <cell r="D73" t="str">
            <v>CARDANINI, MIKE</v>
          </cell>
          <cell r="E73" t="str">
            <v>DRFTLR</v>
          </cell>
          <cell r="F73" t="str">
            <v>Driver - Frontloader</v>
          </cell>
          <cell r="G73" t="str">
            <v>3</v>
          </cell>
          <cell r="H73" t="str">
            <v>350S</v>
          </cell>
          <cell r="I73">
            <v>30487</v>
          </cell>
          <cell r="J73">
            <v>30613</v>
          </cell>
          <cell r="K73">
            <v>30487</v>
          </cell>
          <cell r="L73" t="str">
            <v>DSP</v>
          </cell>
          <cell r="M73">
            <v>42.23</v>
          </cell>
          <cell r="N73">
            <v>23950</v>
          </cell>
          <cell r="O73">
            <v>38906</v>
          </cell>
          <cell r="P73">
            <v>0</v>
          </cell>
          <cell r="Q73" t="str">
            <v>N</v>
          </cell>
          <cell r="R73">
            <v>0</v>
          </cell>
          <cell r="S73">
            <v>0</v>
          </cell>
          <cell r="T73" t="str">
            <v>Driver - Lead</v>
          </cell>
          <cell r="U73" t="str">
            <v>SSC</v>
          </cell>
          <cell r="V73" t="str">
            <v>350S</v>
          </cell>
        </row>
        <row r="74">
          <cell r="B74">
            <v>42041</v>
          </cell>
          <cell r="C74" t="str">
            <v>5100510</v>
          </cell>
          <cell r="D74" t="str">
            <v>SCRIVANI, MICHAEL A.</v>
          </cell>
          <cell r="E74" t="str">
            <v>MECH</v>
          </cell>
          <cell r="F74" t="str">
            <v>Mechanic</v>
          </cell>
          <cell r="G74" t="str">
            <v>3</v>
          </cell>
          <cell r="H74" t="str">
            <v>350S</v>
          </cell>
          <cell r="I74">
            <v>30574</v>
          </cell>
          <cell r="J74">
            <v>30700</v>
          </cell>
          <cell r="K74">
            <v>30574</v>
          </cell>
          <cell r="L74" t="str">
            <v>SHP</v>
          </cell>
          <cell r="M74">
            <v>43.26</v>
          </cell>
          <cell r="N74">
            <v>22706</v>
          </cell>
          <cell r="O74">
            <v>58755</v>
          </cell>
          <cell r="P74">
            <v>0</v>
          </cell>
          <cell r="Q74" t="str">
            <v>N</v>
          </cell>
          <cell r="R74">
            <v>0</v>
          </cell>
          <cell r="S74">
            <v>0</v>
          </cell>
          <cell r="T74" t="str">
            <v>350S</v>
          </cell>
          <cell r="U74" t="str">
            <v>SSC</v>
          </cell>
          <cell r="V74" t="str">
            <v>350S</v>
          </cell>
        </row>
        <row r="75">
          <cell r="B75">
            <v>39001</v>
          </cell>
          <cell r="C75" t="str">
            <v>5100014</v>
          </cell>
          <cell r="D75" t="str">
            <v>ALVAREZ, RICARDO</v>
          </cell>
          <cell r="E75" t="str">
            <v>FTSTC3</v>
          </cell>
          <cell r="F75" t="str">
            <v>Driver - Fantastic 3</v>
          </cell>
          <cell r="G75" t="str">
            <v>3</v>
          </cell>
          <cell r="H75" t="str">
            <v>350S</v>
          </cell>
          <cell r="I75">
            <v>30581</v>
          </cell>
          <cell r="J75">
            <v>30707</v>
          </cell>
          <cell r="K75">
            <v>30581</v>
          </cell>
          <cell r="L75" t="str">
            <v>DSP</v>
          </cell>
          <cell r="M75">
            <v>42.23</v>
          </cell>
          <cell r="N75">
            <v>23779</v>
          </cell>
          <cell r="O75">
            <v>627137</v>
          </cell>
          <cell r="P75">
            <v>0</v>
          </cell>
          <cell r="Q75" t="str">
            <v>N</v>
          </cell>
          <cell r="R75">
            <v>0</v>
          </cell>
          <cell r="S75">
            <v>0</v>
          </cell>
          <cell r="T75" t="str">
            <v>Driver - Lead</v>
          </cell>
          <cell r="U75" t="str">
            <v>SSC</v>
          </cell>
          <cell r="V75" t="str">
            <v>350S</v>
          </cell>
        </row>
        <row r="76">
          <cell r="B76">
            <v>39950</v>
          </cell>
          <cell r="C76" t="str">
            <v>5100013</v>
          </cell>
          <cell r="D76" t="str">
            <v>BYNUM, BYRON E</v>
          </cell>
          <cell r="E76" t="str">
            <v>DRBIC</v>
          </cell>
          <cell r="F76" t="str">
            <v>Driver - BIC</v>
          </cell>
          <cell r="G76" t="str">
            <v>3</v>
          </cell>
          <cell r="H76" t="str">
            <v>350S</v>
          </cell>
          <cell r="I76">
            <v>30602</v>
          </cell>
          <cell r="J76">
            <v>30728</v>
          </cell>
          <cell r="K76">
            <v>30602</v>
          </cell>
          <cell r="L76" t="str">
            <v>DSP</v>
          </cell>
          <cell r="M76">
            <v>42.23</v>
          </cell>
          <cell r="N76">
            <v>21446</v>
          </cell>
          <cell r="O76">
            <v>350705</v>
          </cell>
          <cell r="P76">
            <v>0</v>
          </cell>
          <cell r="Q76" t="str">
            <v>N</v>
          </cell>
          <cell r="R76">
            <v>0</v>
          </cell>
          <cell r="S76">
            <v>0</v>
          </cell>
          <cell r="T76" t="str">
            <v>Driver - BIC</v>
          </cell>
          <cell r="U76" t="str">
            <v>SSC</v>
          </cell>
          <cell r="V76" t="str">
            <v>350S</v>
          </cell>
        </row>
        <row r="77">
          <cell r="B77">
            <v>40037</v>
          </cell>
          <cell r="C77" t="str">
            <v>5100014</v>
          </cell>
          <cell r="D77" t="str">
            <v>CHIMENTI, RICKY A.</v>
          </cell>
          <cell r="E77" t="str">
            <v>FTSTC3</v>
          </cell>
          <cell r="F77" t="str">
            <v>Driver - Fantastic 3</v>
          </cell>
          <cell r="G77" t="str">
            <v>3</v>
          </cell>
          <cell r="H77" t="str">
            <v>350S</v>
          </cell>
          <cell r="I77">
            <v>30602</v>
          </cell>
          <cell r="J77">
            <v>30728</v>
          </cell>
          <cell r="K77">
            <v>30602</v>
          </cell>
          <cell r="L77" t="str">
            <v>DSP</v>
          </cell>
          <cell r="M77">
            <v>42.23</v>
          </cell>
          <cell r="N77">
            <v>23435</v>
          </cell>
          <cell r="O77">
            <v>38906</v>
          </cell>
          <cell r="P77">
            <v>0</v>
          </cell>
          <cell r="Q77" t="str">
            <v>N</v>
          </cell>
          <cell r="R77">
            <v>0</v>
          </cell>
          <cell r="S77">
            <v>0</v>
          </cell>
          <cell r="T77" t="str">
            <v>Driver - Lead</v>
          </cell>
          <cell r="U77" t="str">
            <v>SSC</v>
          </cell>
          <cell r="V77" t="str">
            <v>350S</v>
          </cell>
        </row>
        <row r="78">
          <cell r="B78">
            <v>39036</v>
          </cell>
          <cell r="C78" t="str">
            <v>5100014</v>
          </cell>
          <cell r="D78" t="str">
            <v>BAIONI, MARK A</v>
          </cell>
          <cell r="E78" t="str">
            <v>FTSTC3</v>
          </cell>
          <cell r="F78" t="str">
            <v>Driver - Fantastic 3</v>
          </cell>
          <cell r="G78" t="str">
            <v>3</v>
          </cell>
          <cell r="H78" t="str">
            <v>350S</v>
          </cell>
          <cell r="I78">
            <v>30606</v>
          </cell>
          <cell r="J78">
            <v>30732</v>
          </cell>
          <cell r="K78">
            <v>30606</v>
          </cell>
          <cell r="L78" t="str">
            <v>DSP</v>
          </cell>
          <cell r="M78">
            <v>42.23</v>
          </cell>
          <cell r="N78">
            <v>24067</v>
          </cell>
          <cell r="O78">
            <v>627137</v>
          </cell>
          <cell r="P78">
            <v>0</v>
          </cell>
          <cell r="Q78" t="str">
            <v>N</v>
          </cell>
          <cell r="R78">
            <v>0</v>
          </cell>
          <cell r="S78">
            <v>0</v>
          </cell>
          <cell r="T78" t="str">
            <v>Driver - Lead</v>
          </cell>
          <cell r="U78" t="str">
            <v>SSC</v>
          </cell>
          <cell r="V78" t="str">
            <v>350S</v>
          </cell>
        </row>
        <row r="79">
          <cell r="B79">
            <v>39095</v>
          </cell>
          <cell r="C79" t="str">
            <v>5100060</v>
          </cell>
          <cell r="D79" t="str">
            <v>BONANNI, GEORGE J.</v>
          </cell>
          <cell r="E79" t="str">
            <v>DRDBOX</v>
          </cell>
          <cell r="F79" t="str">
            <v>Driver - Debris Box</v>
          </cell>
          <cell r="G79" t="str">
            <v>3</v>
          </cell>
          <cell r="H79" t="str">
            <v>350S</v>
          </cell>
          <cell r="I79">
            <v>30606</v>
          </cell>
          <cell r="J79">
            <v>30732</v>
          </cell>
          <cell r="K79">
            <v>30606</v>
          </cell>
          <cell r="L79" t="str">
            <v>COM</v>
          </cell>
          <cell r="M79">
            <v>42.23</v>
          </cell>
          <cell r="N79">
            <v>21968</v>
          </cell>
          <cell r="O79">
            <v>38404</v>
          </cell>
          <cell r="P79">
            <v>0</v>
          </cell>
          <cell r="Q79" t="str">
            <v>N</v>
          </cell>
          <cell r="R79">
            <v>0</v>
          </cell>
          <cell r="S79">
            <v>0</v>
          </cell>
          <cell r="T79" t="str">
            <v>Driver - Lead</v>
          </cell>
          <cell r="U79" t="str">
            <v>SSC</v>
          </cell>
          <cell r="V79" t="str">
            <v>350S</v>
          </cell>
        </row>
        <row r="80">
          <cell r="B80">
            <v>39212</v>
          </cell>
          <cell r="C80" t="str">
            <v>5100014</v>
          </cell>
          <cell r="D80" t="str">
            <v>DE MARTINI, ALEXANDER</v>
          </cell>
          <cell r="E80" t="str">
            <v>FTSTC3</v>
          </cell>
          <cell r="F80" t="str">
            <v>Driver - Fantastic 3</v>
          </cell>
          <cell r="G80" t="str">
            <v>3</v>
          </cell>
          <cell r="H80" t="str">
            <v>350S</v>
          </cell>
          <cell r="I80">
            <v>30606</v>
          </cell>
          <cell r="J80">
            <v>30732</v>
          </cell>
          <cell r="K80">
            <v>30606</v>
          </cell>
          <cell r="L80" t="str">
            <v>DSP</v>
          </cell>
          <cell r="M80">
            <v>42.23</v>
          </cell>
          <cell r="N80">
            <v>22160</v>
          </cell>
          <cell r="O80">
            <v>627137</v>
          </cell>
          <cell r="P80">
            <v>0</v>
          </cell>
          <cell r="Q80" t="str">
            <v>N</v>
          </cell>
          <cell r="R80">
            <v>0</v>
          </cell>
          <cell r="S80">
            <v>0</v>
          </cell>
          <cell r="T80" t="str">
            <v>Driver - Lead</v>
          </cell>
          <cell r="U80" t="str">
            <v>SSC</v>
          </cell>
          <cell r="V80" t="str">
            <v>350S</v>
          </cell>
        </row>
        <row r="81">
          <cell r="B81">
            <v>39263</v>
          </cell>
          <cell r="C81" t="str">
            <v>5100014</v>
          </cell>
          <cell r="D81" t="str">
            <v>GALASSI, ROBERT</v>
          </cell>
          <cell r="E81" t="str">
            <v>FTSTC3</v>
          </cell>
          <cell r="F81" t="str">
            <v>Driver - Fantastic 3</v>
          </cell>
          <cell r="G81" t="str">
            <v>3</v>
          </cell>
          <cell r="H81" t="str">
            <v>350S</v>
          </cell>
          <cell r="I81">
            <v>30606</v>
          </cell>
          <cell r="J81">
            <v>30732</v>
          </cell>
          <cell r="K81">
            <v>30606</v>
          </cell>
          <cell r="L81" t="str">
            <v>DSP</v>
          </cell>
          <cell r="M81">
            <v>42.23</v>
          </cell>
          <cell r="N81">
            <v>23676</v>
          </cell>
          <cell r="O81">
            <v>38906</v>
          </cell>
          <cell r="P81">
            <v>0</v>
          </cell>
          <cell r="Q81" t="str">
            <v>N</v>
          </cell>
          <cell r="R81">
            <v>0</v>
          </cell>
          <cell r="S81">
            <v>0</v>
          </cell>
          <cell r="T81" t="str">
            <v>Driver - Lead</v>
          </cell>
          <cell r="U81" t="str">
            <v>SSC</v>
          </cell>
          <cell r="V81" t="str">
            <v>350S</v>
          </cell>
        </row>
        <row r="82">
          <cell r="B82">
            <v>39511</v>
          </cell>
          <cell r="C82" t="str">
            <v>5100060</v>
          </cell>
          <cell r="D82" t="str">
            <v>MARTIN, HORACIO</v>
          </cell>
          <cell r="E82" t="str">
            <v>DRDBOX</v>
          </cell>
          <cell r="F82" t="str">
            <v>Driver - Debris Box</v>
          </cell>
          <cell r="G82" t="str">
            <v>3</v>
          </cell>
          <cell r="H82" t="str">
            <v>350S</v>
          </cell>
          <cell r="I82">
            <v>30606</v>
          </cell>
          <cell r="J82">
            <v>30732</v>
          </cell>
          <cell r="K82">
            <v>30606</v>
          </cell>
          <cell r="L82" t="str">
            <v>COM</v>
          </cell>
          <cell r="M82">
            <v>42.23</v>
          </cell>
          <cell r="N82">
            <v>21709</v>
          </cell>
          <cell r="O82">
            <v>38404</v>
          </cell>
          <cell r="P82">
            <v>0</v>
          </cell>
          <cell r="Q82" t="str">
            <v>N</v>
          </cell>
          <cell r="R82">
            <v>0</v>
          </cell>
          <cell r="S82">
            <v>0</v>
          </cell>
          <cell r="T82" t="str">
            <v>Driver - Lead</v>
          </cell>
          <cell r="U82" t="str">
            <v>SSC</v>
          </cell>
          <cell r="V82" t="str">
            <v>350S</v>
          </cell>
        </row>
        <row r="83">
          <cell r="B83">
            <v>39546</v>
          </cell>
          <cell r="C83" t="str">
            <v>5100510</v>
          </cell>
          <cell r="D83" t="str">
            <v>MERJANO, ANTHONY</v>
          </cell>
          <cell r="E83" t="str">
            <v>MAIMG</v>
          </cell>
          <cell r="F83" t="str">
            <v>Maintenance Mgr</v>
          </cell>
          <cell r="G83" t="str">
            <v>1</v>
          </cell>
          <cell r="H83">
            <v>0</v>
          </cell>
          <cell r="I83">
            <v>30606</v>
          </cell>
          <cell r="J83">
            <v>30606</v>
          </cell>
          <cell r="K83">
            <v>30606</v>
          </cell>
          <cell r="L83" t="str">
            <v>GNA</v>
          </cell>
          <cell r="M83">
            <v>43.220999999999997</v>
          </cell>
          <cell r="N83">
            <v>22165</v>
          </cell>
          <cell r="O83">
            <v>58755</v>
          </cell>
          <cell r="P83" t="str">
            <v>22</v>
          </cell>
          <cell r="Q83" t="str">
            <v>Y</v>
          </cell>
          <cell r="R83">
            <v>0</v>
          </cell>
          <cell r="S83">
            <v>0</v>
          </cell>
          <cell r="T83" t="str">
            <v>NonU</v>
          </cell>
          <cell r="U83" t="str">
            <v>SSC</v>
          </cell>
          <cell r="V83" t="str">
            <v>NonU</v>
          </cell>
        </row>
        <row r="84">
          <cell r="B84">
            <v>39693</v>
          </cell>
          <cell r="C84" t="str">
            <v>5100014</v>
          </cell>
          <cell r="D84" t="str">
            <v>THOMPSON, KENNETH</v>
          </cell>
          <cell r="E84" t="str">
            <v>FTSTC3</v>
          </cell>
          <cell r="F84" t="str">
            <v>Driver - Fantastic 3</v>
          </cell>
          <cell r="G84" t="str">
            <v>3</v>
          </cell>
          <cell r="H84" t="str">
            <v>350S</v>
          </cell>
          <cell r="I84">
            <v>30606</v>
          </cell>
          <cell r="J84">
            <v>30732</v>
          </cell>
          <cell r="K84">
            <v>30606</v>
          </cell>
          <cell r="L84" t="str">
            <v>DSP</v>
          </cell>
          <cell r="M84">
            <v>42.23</v>
          </cell>
          <cell r="N84">
            <v>20201</v>
          </cell>
          <cell r="O84">
            <v>83141</v>
          </cell>
          <cell r="P84">
            <v>0</v>
          </cell>
          <cell r="Q84" t="str">
            <v>N</v>
          </cell>
          <cell r="R84">
            <v>0</v>
          </cell>
          <cell r="S84">
            <v>0</v>
          </cell>
          <cell r="T84" t="str">
            <v>Driver - Lead</v>
          </cell>
          <cell r="U84" t="str">
            <v>SSC</v>
          </cell>
          <cell r="V84" t="str">
            <v>350S</v>
          </cell>
        </row>
        <row r="85">
          <cell r="B85">
            <v>40512</v>
          </cell>
          <cell r="C85" t="str">
            <v>5100014</v>
          </cell>
          <cell r="D85" t="str">
            <v>MORESCO, JOHN</v>
          </cell>
          <cell r="E85" t="str">
            <v>FTSTC3</v>
          </cell>
          <cell r="F85" t="str">
            <v>Driver - Fantastic 3</v>
          </cell>
          <cell r="G85" t="str">
            <v>3</v>
          </cell>
          <cell r="H85" t="str">
            <v>350S</v>
          </cell>
          <cell r="I85">
            <v>30606</v>
          </cell>
          <cell r="J85">
            <v>30732</v>
          </cell>
          <cell r="K85">
            <v>30606</v>
          </cell>
          <cell r="L85" t="str">
            <v>DSP</v>
          </cell>
          <cell r="M85">
            <v>42.23</v>
          </cell>
          <cell r="N85">
            <v>22087</v>
          </cell>
          <cell r="O85">
            <v>83141</v>
          </cell>
          <cell r="P85">
            <v>0</v>
          </cell>
          <cell r="Q85" t="str">
            <v>N</v>
          </cell>
          <cell r="R85">
            <v>0</v>
          </cell>
          <cell r="S85">
            <v>0</v>
          </cell>
          <cell r="T85" t="str">
            <v>Driver - Lead</v>
          </cell>
          <cell r="U85" t="str">
            <v>SSC</v>
          </cell>
          <cell r="V85" t="str">
            <v>350S</v>
          </cell>
        </row>
        <row r="86">
          <cell r="B86">
            <v>41970</v>
          </cell>
          <cell r="C86" t="str">
            <v>5100510</v>
          </cell>
          <cell r="D86" t="str">
            <v>JEFFERIES, RONALD L</v>
          </cell>
          <cell r="E86" t="str">
            <v>MECH</v>
          </cell>
          <cell r="F86" t="str">
            <v>Mechanic</v>
          </cell>
          <cell r="G86" t="str">
            <v>3</v>
          </cell>
          <cell r="H86" t="str">
            <v>350S</v>
          </cell>
          <cell r="I86">
            <v>30810</v>
          </cell>
          <cell r="J86">
            <v>30936</v>
          </cell>
          <cell r="K86">
            <v>30810</v>
          </cell>
          <cell r="L86" t="str">
            <v>SHP</v>
          </cell>
          <cell r="M86">
            <v>43.26</v>
          </cell>
          <cell r="N86">
            <v>22238</v>
          </cell>
          <cell r="O86">
            <v>58755</v>
          </cell>
          <cell r="P86">
            <v>0</v>
          </cell>
          <cell r="Q86" t="str">
            <v>N</v>
          </cell>
          <cell r="R86">
            <v>0</v>
          </cell>
          <cell r="S86">
            <v>0</v>
          </cell>
          <cell r="T86" t="str">
            <v>350S</v>
          </cell>
          <cell r="U86" t="str">
            <v>SSC</v>
          </cell>
          <cell r="V86" t="str">
            <v>350S</v>
          </cell>
        </row>
        <row r="87">
          <cell r="B87">
            <v>39247</v>
          </cell>
          <cell r="C87" t="str">
            <v>5100014</v>
          </cell>
          <cell r="D87" t="str">
            <v>FORTSON, OSCAR</v>
          </cell>
          <cell r="E87" t="str">
            <v>FTSTC3</v>
          </cell>
          <cell r="F87" t="str">
            <v>Driver - Fantastic 3</v>
          </cell>
          <cell r="G87" t="str">
            <v>3</v>
          </cell>
          <cell r="H87" t="str">
            <v>350S</v>
          </cell>
          <cell r="I87">
            <v>30837</v>
          </cell>
          <cell r="J87">
            <v>30963</v>
          </cell>
          <cell r="K87">
            <v>30837</v>
          </cell>
          <cell r="L87" t="str">
            <v>DSP</v>
          </cell>
          <cell r="M87">
            <v>42.23</v>
          </cell>
          <cell r="N87">
            <v>23625</v>
          </cell>
          <cell r="O87">
            <v>627137</v>
          </cell>
          <cell r="P87">
            <v>0</v>
          </cell>
          <cell r="Q87" t="str">
            <v>N</v>
          </cell>
          <cell r="R87">
            <v>0</v>
          </cell>
          <cell r="S87">
            <v>0</v>
          </cell>
          <cell r="T87" t="str">
            <v>Driver - Lead</v>
          </cell>
          <cell r="U87" t="str">
            <v>SSC</v>
          </cell>
          <cell r="V87" t="str">
            <v>350S</v>
          </cell>
        </row>
        <row r="88">
          <cell r="B88">
            <v>39423</v>
          </cell>
          <cell r="C88" t="str">
            <v>5100060</v>
          </cell>
          <cell r="D88" t="str">
            <v>LOPEZ II, RIGOBERTO</v>
          </cell>
          <cell r="E88" t="str">
            <v>DRDBOX</v>
          </cell>
          <cell r="F88" t="str">
            <v>Driver - Debris Box</v>
          </cell>
          <cell r="G88" t="str">
            <v>3</v>
          </cell>
          <cell r="H88" t="str">
            <v>350S</v>
          </cell>
          <cell r="I88">
            <v>30837</v>
          </cell>
          <cell r="J88">
            <v>30963</v>
          </cell>
          <cell r="K88">
            <v>30837</v>
          </cell>
          <cell r="L88" t="str">
            <v>COM</v>
          </cell>
          <cell r="M88">
            <v>42.23</v>
          </cell>
          <cell r="N88">
            <v>22947</v>
          </cell>
          <cell r="O88">
            <v>38404</v>
          </cell>
          <cell r="P88">
            <v>0</v>
          </cell>
          <cell r="Q88" t="str">
            <v>N</v>
          </cell>
          <cell r="R88">
            <v>0</v>
          </cell>
          <cell r="S88">
            <v>0</v>
          </cell>
          <cell r="T88" t="str">
            <v>Driver - Lead</v>
          </cell>
          <cell r="U88" t="str">
            <v>SSC</v>
          </cell>
          <cell r="V88" t="str">
            <v>350S</v>
          </cell>
        </row>
        <row r="89">
          <cell r="B89">
            <v>39837</v>
          </cell>
          <cell r="C89" t="str">
            <v>5100014</v>
          </cell>
          <cell r="D89" t="str">
            <v>BALZOMO, WILFREDO</v>
          </cell>
          <cell r="E89" t="str">
            <v>FTSTC3</v>
          </cell>
          <cell r="F89" t="str">
            <v>Driver - Fantastic 3</v>
          </cell>
          <cell r="G89" t="str">
            <v>3</v>
          </cell>
          <cell r="H89" t="str">
            <v>350S</v>
          </cell>
          <cell r="I89">
            <v>30837</v>
          </cell>
          <cell r="J89">
            <v>30963</v>
          </cell>
          <cell r="K89">
            <v>30837</v>
          </cell>
          <cell r="L89" t="str">
            <v>DSP</v>
          </cell>
          <cell r="M89">
            <v>42.23</v>
          </cell>
          <cell r="N89">
            <v>20519</v>
          </cell>
          <cell r="O89">
            <v>627137</v>
          </cell>
          <cell r="P89">
            <v>0</v>
          </cell>
          <cell r="Q89" t="str">
            <v>N</v>
          </cell>
          <cell r="R89">
            <v>0</v>
          </cell>
          <cell r="S89">
            <v>0</v>
          </cell>
          <cell r="T89" t="str">
            <v>Driver - Lead</v>
          </cell>
          <cell r="U89" t="str">
            <v>SSC</v>
          </cell>
          <cell r="V89" t="str">
            <v>350S</v>
          </cell>
        </row>
        <row r="90">
          <cell r="B90">
            <v>39941</v>
          </cell>
          <cell r="C90" t="str">
            <v>5100014</v>
          </cell>
          <cell r="D90" t="str">
            <v>BRUZZONE, JOHN</v>
          </cell>
          <cell r="E90" t="str">
            <v>FTSTC3</v>
          </cell>
          <cell r="F90" t="str">
            <v>Driver - Fantastic 3</v>
          </cell>
          <cell r="G90" t="str">
            <v>3</v>
          </cell>
          <cell r="H90" t="str">
            <v>350S</v>
          </cell>
          <cell r="I90">
            <v>30837</v>
          </cell>
          <cell r="J90">
            <v>30963</v>
          </cell>
          <cell r="K90">
            <v>30837</v>
          </cell>
          <cell r="L90" t="str">
            <v>DSP</v>
          </cell>
          <cell r="M90">
            <v>42.23</v>
          </cell>
          <cell r="N90">
            <v>24205</v>
          </cell>
          <cell r="O90">
            <v>627137</v>
          </cell>
          <cell r="P90">
            <v>0</v>
          </cell>
          <cell r="Q90" t="str">
            <v>N</v>
          </cell>
          <cell r="R90">
            <v>0</v>
          </cell>
          <cell r="S90">
            <v>0</v>
          </cell>
          <cell r="T90" t="str">
            <v>Driver - Lead</v>
          </cell>
          <cell r="U90" t="str">
            <v>SSC</v>
          </cell>
          <cell r="V90" t="str">
            <v>350S</v>
          </cell>
        </row>
        <row r="91">
          <cell r="B91">
            <v>39010</v>
          </cell>
          <cell r="C91" t="str">
            <v>5100060</v>
          </cell>
          <cell r="D91" t="str">
            <v>ALVAREZ JR, GABRIEL</v>
          </cell>
          <cell r="E91" t="str">
            <v>DRDBOX</v>
          </cell>
          <cell r="F91" t="str">
            <v>Driver - Debris Box</v>
          </cell>
          <cell r="G91" t="str">
            <v>3</v>
          </cell>
          <cell r="H91" t="str">
            <v>350S</v>
          </cell>
          <cell r="I91">
            <v>30844</v>
          </cell>
          <cell r="J91">
            <v>30970</v>
          </cell>
          <cell r="K91">
            <v>30844</v>
          </cell>
          <cell r="L91" t="str">
            <v>COM</v>
          </cell>
          <cell r="M91">
            <v>42.23</v>
          </cell>
          <cell r="N91">
            <v>24186</v>
          </cell>
          <cell r="O91">
            <v>38607</v>
          </cell>
          <cell r="P91">
            <v>0</v>
          </cell>
          <cell r="Q91" t="str">
            <v>N</v>
          </cell>
          <cell r="R91">
            <v>0</v>
          </cell>
          <cell r="S91">
            <v>0</v>
          </cell>
          <cell r="T91" t="str">
            <v>Driver - Lead</v>
          </cell>
          <cell r="U91" t="str">
            <v>SSC</v>
          </cell>
          <cell r="V91" t="str">
            <v>350S</v>
          </cell>
        </row>
        <row r="92">
          <cell r="B92">
            <v>39757</v>
          </cell>
          <cell r="C92" t="str">
            <v>5100510</v>
          </cell>
          <cell r="D92" t="str">
            <v>WARD, MARCUS</v>
          </cell>
          <cell r="E92" t="str">
            <v>FTSTC3</v>
          </cell>
          <cell r="F92" t="str">
            <v>Driver - Fantastic 3</v>
          </cell>
          <cell r="G92" t="str">
            <v>3</v>
          </cell>
          <cell r="H92" t="str">
            <v>350S</v>
          </cell>
          <cell r="I92">
            <v>30858</v>
          </cell>
          <cell r="J92">
            <v>30984</v>
          </cell>
          <cell r="K92">
            <v>30858</v>
          </cell>
          <cell r="L92" t="str">
            <v>CRT</v>
          </cell>
          <cell r="M92">
            <v>42.23</v>
          </cell>
          <cell r="N92">
            <v>21859</v>
          </cell>
          <cell r="O92">
            <v>58755</v>
          </cell>
          <cell r="P92">
            <v>0</v>
          </cell>
          <cell r="Q92" t="str">
            <v>N</v>
          </cell>
          <cell r="R92">
            <v>0</v>
          </cell>
          <cell r="S92">
            <v>0</v>
          </cell>
          <cell r="T92" t="str">
            <v>Driver - Lead</v>
          </cell>
          <cell r="U92" t="str">
            <v>SSC</v>
          </cell>
          <cell r="V92" t="str">
            <v>350S</v>
          </cell>
        </row>
        <row r="93">
          <cell r="B93">
            <v>41937</v>
          </cell>
          <cell r="C93" t="str">
            <v>5100510</v>
          </cell>
          <cell r="D93" t="str">
            <v>DRAVEN, JOHN</v>
          </cell>
          <cell r="E93" t="str">
            <v>MECH</v>
          </cell>
          <cell r="F93" t="str">
            <v>Mechanic</v>
          </cell>
          <cell r="G93" t="str">
            <v>3</v>
          </cell>
          <cell r="H93" t="str">
            <v>350S</v>
          </cell>
          <cell r="I93">
            <v>30879</v>
          </cell>
          <cell r="J93">
            <v>31005</v>
          </cell>
          <cell r="K93">
            <v>30879</v>
          </cell>
          <cell r="L93" t="str">
            <v>SHP</v>
          </cell>
          <cell r="M93">
            <v>43.26</v>
          </cell>
          <cell r="N93">
            <v>21213</v>
          </cell>
          <cell r="O93">
            <v>58755</v>
          </cell>
          <cell r="P93">
            <v>0</v>
          </cell>
          <cell r="Q93" t="str">
            <v>N</v>
          </cell>
          <cell r="R93">
            <v>0</v>
          </cell>
          <cell r="S93">
            <v>0</v>
          </cell>
          <cell r="T93" t="str">
            <v>350S</v>
          </cell>
          <cell r="U93" t="str">
            <v>SSC</v>
          </cell>
          <cell r="V93" t="str">
            <v>350S</v>
          </cell>
        </row>
        <row r="94">
          <cell r="B94">
            <v>42198</v>
          </cell>
          <cell r="C94" t="str">
            <v>5100060</v>
          </cell>
          <cell r="D94" t="str">
            <v>FONTANA, LYNNE</v>
          </cell>
          <cell r="E94" t="str">
            <v>CSREP2</v>
          </cell>
          <cell r="F94" t="str">
            <v>Customer Service Rep II</v>
          </cell>
          <cell r="G94" t="str">
            <v>4</v>
          </cell>
          <cell r="H94" t="str">
            <v>350CLR</v>
          </cell>
          <cell r="I94">
            <v>31006</v>
          </cell>
          <cell r="J94">
            <v>1</v>
          </cell>
          <cell r="K94">
            <v>31006</v>
          </cell>
          <cell r="L94" t="str">
            <v>COM</v>
          </cell>
          <cell r="M94">
            <v>29.704999999999998</v>
          </cell>
          <cell r="N94">
            <v>16684</v>
          </cell>
          <cell r="O94">
            <v>38607</v>
          </cell>
          <cell r="P94">
            <v>0</v>
          </cell>
          <cell r="Q94" t="str">
            <v>N</v>
          </cell>
          <cell r="R94">
            <v>0</v>
          </cell>
          <cell r="S94">
            <v>0</v>
          </cell>
          <cell r="T94" t="str">
            <v>350CLR</v>
          </cell>
          <cell r="U94" t="str">
            <v>SSC</v>
          </cell>
          <cell r="V94" t="str">
            <v>350CLR</v>
          </cell>
        </row>
        <row r="95">
          <cell r="B95">
            <v>42032</v>
          </cell>
          <cell r="C95" t="str">
            <v>5100510</v>
          </cell>
          <cell r="D95" t="str">
            <v>SCHICK, STEVEN P.</v>
          </cell>
          <cell r="E95" t="str">
            <v>FOREA1</v>
          </cell>
          <cell r="F95" t="str">
            <v>Foreperson - Shop (ASE 1)</v>
          </cell>
          <cell r="G95" t="str">
            <v>3</v>
          </cell>
          <cell r="H95" t="str">
            <v>350S</v>
          </cell>
          <cell r="I95">
            <v>31152</v>
          </cell>
          <cell r="J95">
            <v>31278</v>
          </cell>
          <cell r="K95">
            <v>31152</v>
          </cell>
          <cell r="L95" t="str">
            <v>SHP</v>
          </cell>
          <cell r="M95">
            <v>47.694000000000003</v>
          </cell>
          <cell r="N95">
            <v>18606</v>
          </cell>
          <cell r="O95">
            <v>58755</v>
          </cell>
          <cell r="P95">
            <v>0</v>
          </cell>
          <cell r="Q95" t="str">
            <v>N</v>
          </cell>
          <cell r="R95">
            <v>0</v>
          </cell>
          <cell r="S95">
            <v>0</v>
          </cell>
          <cell r="T95" t="str">
            <v>350S</v>
          </cell>
          <cell r="U95" t="str">
            <v>SSC</v>
          </cell>
          <cell r="V95" t="str">
            <v>350S</v>
          </cell>
        </row>
        <row r="96">
          <cell r="B96">
            <v>40264</v>
          </cell>
          <cell r="C96" t="str">
            <v>5100014</v>
          </cell>
          <cell r="D96" t="str">
            <v>GUAIUMI, JERRY</v>
          </cell>
          <cell r="E96" t="str">
            <v>FTSTC3</v>
          </cell>
          <cell r="F96" t="str">
            <v>Driver - Fantastic 3</v>
          </cell>
          <cell r="G96" t="str">
            <v>3</v>
          </cell>
          <cell r="H96" t="str">
            <v>350S</v>
          </cell>
          <cell r="I96">
            <v>31201</v>
          </cell>
          <cell r="J96">
            <v>31327</v>
          </cell>
          <cell r="K96">
            <v>31201</v>
          </cell>
          <cell r="L96" t="str">
            <v>DSP</v>
          </cell>
          <cell r="M96">
            <v>42.23</v>
          </cell>
          <cell r="N96">
            <v>22723</v>
          </cell>
          <cell r="O96">
            <v>627137</v>
          </cell>
          <cell r="P96">
            <v>0</v>
          </cell>
          <cell r="Q96" t="str">
            <v>N</v>
          </cell>
          <cell r="R96">
            <v>0</v>
          </cell>
          <cell r="S96">
            <v>0</v>
          </cell>
          <cell r="T96" t="str">
            <v>Driver - Lead</v>
          </cell>
          <cell r="U96" t="str">
            <v>SSC</v>
          </cell>
          <cell r="V96" t="str">
            <v>350S</v>
          </cell>
        </row>
        <row r="97">
          <cell r="B97">
            <v>39175</v>
          </cell>
          <cell r="C97" t="str">
            <v>5100014</v>
          </cell>
          <cell r="D97" t="str">
            <v>CASACCIA, LARRY</v>
          </cell>
          <cell r="E97" t="str">
            <v>FTSTC3</v>
          </cell>
          <cell r="F97" t="str">
            <v>Driver - Fantastic 3</v>
          </cell>
          <cell r="G97" t="str">
            <v>3</v>
          </cell>
          <cell r="H97" t="str">
            <v>350S</v>
          </cell>
          <cell r="I97">
            <v>31208</v>
          </cell>
          <cell r="J97">
            <v>31334</v>
          </cell>
          <cell r="K97">
            <v>31208</v>
          </cell>
          <cell r="L97" t="str">
            <v>DSP</v>
          </cell>
          <cell r="M97">
            <v>42.23</v>
          </cell>
          <cell r="N97">
            <v>21582</v>
          </cell>
          <cell r="O97">
            <v>83141</v>
          </cell>
          <cell r="P97">
            <v>0</v>
          </cell>
          <cell r="Q97" t="str">
            <v>N</v>
          </cell>
          <cell r="R97">
            <v>0</v>
          </cell>
          <cell r="S97">
            <v>0</v>
          </cell>
          <cell r="T97" t="str">
            <v>Driver - Lead</v>
          </cell>
          <cell r="U97" t="str">
            <v>SSC</v>
          </cell>
          <cell r="V97" t="str">
            <v>350S</v>
          </cell>
        </row>
        <row r="98">
          <cell r="B98">
            <v>39351</v>
          </cell>
          <cell r="C98" t="str">
            <v>5100014</v>
          </cell>
          <cell r="D98" t="str">
            <v>IBARRA, ALDO</v>
          </cell>
          <cell r="E98" t="str">
            <v>FTSTC3</v>
          </cell>
          <cell r="F98" t="str">
            <v>Driver - Fantastic 3</v>
          </cell>
          <cell r="G98" t="str">
            <v>3</v>
          </cell>
          <cell r="H98" t="str">
            <v>350S</v>
          </cell>
          <cell r="I98">
            <v>31208</v>
          </cell>
          <cell r="J98">
            <v>31334</v>
          </cell>
          <cell r="K98">
            <v>31208</v>
          </cell>
          <cell r="L98" t="str">
            <v>DSP</v>
          </cell>
          <cell r="M98">
            <v>42.23</v>
          </cell>
          <cell r="N98">
            <v>23216</v>
          </cell>
          <cell r="O98">
            <v>39239</v>
          </cell>
          <cell r="P98">
            <v>0</v>
          </cell>
          <cell r="Q98" t="str">
            <v>N</v>
          </cell>
          <cell r="R98">
            <v>0</v>
          </cell>
          <cell r="S98">
            <v>0</v>
          </cell>
          <cell r="T98" t="str">
            <v>Driver - Lead</v>
          </cell>
          <cell r="U98" t="str">
            <v>SSC</v>
          </cell>
          <cell r="V98" t="str">
            <v>350S</v>
          </cell>
        </row>
        <row r="99">
          <cell r="B99">
            <v>40088</v>
          </cell>
          <cell r="C99" t="str">
            <v>5100014</v>
          </cell>
          <cell r="D99" t="str">
            <v>EVANS, DENNIS</v>
          </cell>
          <cell r="E99" t="str">
            <v>FTSTC3</v>
          </cell>
          <cell r="F99" t="str">
            <v>Driver - Fantastic 3</v>
          </cell>
          <cell r="G99" t="str">
            <v>3</v>
          </cell>
          <cell r="H99" t="str">
            <v>350S</v>
          </cell>
          <cell r="I99">
            <v>31208</v>
          </cell>
          <cell r="J99">
            <v>31334</v>
          </cell>
          <cell r="K99">
            <v>31208</v>
          </cell>
          <cell r="L99" t="str">
            <v>DSP</v>
          </cell>
          <cell r="M99">
            <v>42.23</v>
          </cell>
          <cell r="N99">
            <v>22266</v>
          </cell>
          <cell r="O99">
            <v>627137</v>
          </cell>
          <cell r="P99">
            <v>0</v>
          </cell>
          <cell r="Q99" t="str">
            <v>N</v>
          </cell>
          <cell r="R99">
            <v>0</v>
          </cell>
          <cell r="S99">
            <v>0</v>
          </cell>
          <cell r="T99" t="str">
            <v>Driver - Lead</v>
          </cell>
          <cell r="U99" t="str">
            <v>SSC</v>
          </cell>
          <cell r="V99" t="str">
            <v>350S</v>
          </cell>
        </row>
        <row r="100">
          <cell r="B100">
            <v>40539</v>
          </cell>
          <cell r="C100" t="str">
            <v>5100014</v>
          </cell>
          <cell r="D100" t="str">
            <v>OROPEZA, JOSE J</v>
          </cell>
          <cell r="E100" t="str">
            <v>FTSTC3</v>
          </cell>
          <cell r="F100" t="str">
            <v>Driver - Fantastic 3</v>
          </cell>
          <cell r="G100" t="str">
            <v>3</v>
          </cell>
          <cell r="H100" t="str">
            <v>350S</v>
          </cell>
          <cell r="I100">
            <v>31208</v>
          </cell>
          <cell r="J100">
            <v>31334</v>
          </cell>
          <cell r="K100">
            <v>31208</v>
          </cell>
          <cell r="L100" t="str">
            <v>DSP</v>
          </cell>
          <cell r="M100">
            <v>42.23</v>
          </cell>
          <cell r="N100">
            <v>23009</v>
          </cell>
          <cell r="O100">
            <v>627137</v>
          </cell>
          <cell r="P100">
            <v>0</v>
          </cell>
          <cell r="Q100" t="str">
            <v>N</v>
          </cell>
          <cell r="R100">
            <v>0</v>
          </cell>
          <cell r="S100">
            <v>0</v>
          </cell>
          <cell r="T100" t="str">
            <v>Driver - Lead</v>
          </cell>
          <cell r="U100" t="str">
            <v>SSC</v>
          </cell>
          <cell r="V100" t="str">
            <v>350S</v>
          </cell>
        </row>
        <row r="101">
          <cell r="B101">
            <v>39116</v>
          </cell>
          <cell r="C101" t="str">
            <v>5100014</v>
          </cell>
          <cell r="D101" t="str">
            <v>BORZONI, CHRISTOPHER L.</v>
          </cell>
          <cell r="E101" t="str">
            <v>FTSTC3</v>
          </cell>
          <cell r="F101" t="str">
            <v>Driver - Fantastic 3</v>
          </cell>
          <cell r="G101" t="str">
            <v>3</v>
          </cell>
          <cell r="H101" t="str">
            <v>350S</v>
          </cell>
          <cell r="I101">
            <v>31559</v>
          </cell>
          <cell r="J101">
            <v>31685</v>
          </cell>
          <cell r="K101">
            <v>31559</v>
          </cell>
          <cell r="L101" t="str">
            <v>DSP</v>
          </cell>
          <cell r="M101">
            <v>42.23</v>
          </cell>
          <cell r="N101">
            <v>24491</v>
          </cell>
          <cell r="O101">
            <v>627137</v>
          </cell>
          <cell r="P101">
            <v>0</v>
          </cell>
          <cell r="Q101" t="str">
            <v>N</v>
          </cell>
          <cell r="R101">
            <v>0</v>
          </cell>
          <cell r="S101">
            <v>0</v>
          </cell>
          <cell r="T101" t="str">
            <v>Driver - Lead</v>
          </cell>
          <cell r="U101" t="str">
            <v>SSC</v>
          </cell>
          <cell r="V101" t="str">
            <v>350S</v>
          </cell>
        </row>
        <row r="102">
          <cell r="B102">
            <v>39618</v>
          </cell>
          <cell r="C102" t="str">
            <v>5100014</v>
          </cell>
          <cell r="D102" t="str">
            <v>PRETARI, DAVID</v>
          </cell>
          <cell r="E102" t="str">
            <v>FTSTC3</v>
          </cell>
          <cell r="F102" t="str">
            <v>Driver - Fantastic 3</v>
          </cell>
          <cell r="G102" t="str">
            <v>3</v>
          </cell>
          <cell r="H102" t="str">
            <v>350S</v>
          </cell>
          <cell r="I102">
            <v>31559</v>
          </cell>
          <cell r="J102">
            <v>31685</v>
          </cell>
          <cell r="K102">
            <v>31559</v>
          </cell>
          <cell r="L102" t="str">
            <v>DSP</v>
          </cell>
          <cell r="M102">
            <v>42.23</v>
          </cell>
          <cell r="N102">
            <v>24496</v>
          </cell>
          <cell r="O102">
            <v>627137</v>
          </cell>
          <cell r="P102">
            <v>0</v>
          </cell>
          <cell r="Q102" t="str">
            <v>N</v>
          </cell>
          <cell r="R102">
            <v>0</v>
          </cell>
          <cell r="S102">
            <v>0</v>
          </cell>
          <cell r="T102" t="str">
            <v>Driver - Lead</v>
          </cell>
          <cell r="U102" t="str">
            <v>SSC</v>
          </cell>
          <cell r="V102" t="str">
            <v>350S</v>
          </cell>
        </row>
        <row r="103">
          <cell r="B103">
            <v>40109</v>
          </cell>
          <cell r="C103" t="str">
            <v>5100014</v>
          </cell>
          <cell r="D103" t="str">
            <v>FENG, MAO WEI</v>
          </cell>
          <cell r="E103" t="str">
            <v>FTSTC3</v>
          </cell>
          <cell r="F103" t="str">
            <v>Driver - Fantastic 3</v>
          </cell>
          <cell r="G103" t="str">
            <v>3</v>
          </cell>
          <cell r="H103" t="str">
            <v>350S</v>
          </cell>
          <cell r="I103">
            <v>31559</v>
          </cell>
          <cell r="J103">
            <v>31685</v>
          </cell>
          <cell r="K103">
            <v>31559</v>
          </cell>
          <cell r="L103" t="str">
            <v>DSP</v>
          </cell>
          <cell r="M103">
            <v>42.23</v>
          </cell>
          <cell r="N103">
            <v>20023</v>
          </cell>
          <cell r="O103">
            <v>627137</v>
          </cell>
          <cell r="P103">
            <v>0</v>
          </cell>
          <cell r="Q103" t="str">
            <v>N</v>
          </cell>
          <cell r="R103">
            <v>0</v>
          </cell>
          <cell r="S103">
            <v>0</v>
          </cell>
          <cell r="T103" t="str">
            <v>Driver - Lead</v>
          </cell>
          <cell r="U103" t="str">
            <v>SSC</v>
          </cell>
          <cell r="V103" t="str">
            <v>350S</v>
          </cell>
        </row>
        <row r="104">
          <cell r="B104">
            <v>40483</v>
          </cell>
          <cell r="C104" t="str">
            <v>5100060</v>
          </cell>
          <cell r="D104" t="str">
            <v>MESTAS, GREG</v>
          </cell>
          <cell r="E104" t="str">
            <v>DRDBOX</v>
          </cell>
          <cell r="F104" t="str">
            <v>Driver - Debris Box</v>
          </cell>
          <cell r="G104" t="str">
            <v>3</v>
          </cell>
          <cell r="H104" t="str">
            <v>350S</v>
          </cell>
          <cell r="I104">
            <v>31911</v>
          </cell>
          <cell r="J104">
            <v>32037</v>
          </cell>
          <cell r="K104">
            <v>31911</v>
          </cell>
          <cell r="L104" t="str">
            <v>COM</v>
          </cell>
          <cell r="M104">
            <v>42.23</v>
          </cell>
          <cell r="N104">
            <v>24528</v>
          </cell>
          <cell r="O104">
            <v>38607</v>
          </cell>
          <cell r="P104">
            <v>0</v>
          </cell>
          <cell r="Q104" t="str">
            <v>N</v>
          </cell>
          <cell r="R104">
            <v>0</v>
          </cell>
          <cell r="S104">
            <v>0</v>
          </cell>
          <cell r="T104" t="str">
            <v>Driver - Lead</v>
          </cell>
          <cell r="U104" t="str">
            <v>SSC</v>
          </cell>
          <cell r="V104" t="str">
            <v>350S</v>
          </cell>
        </row>
        <row r="105">
          <cell r="B105">
            <v>39474</v>
          </cell>
          <cell r="C105" t="str">
            <v>5100060</v>
          </cell>
          <cell r="D105" t="str">
            <v>MANESSIS JR, JOHN</v>
          </cell>
          <cell r="E105" t="str">
            <v>DRDBOX</v>
          </cell>
          <cell r="F105" t="str">
            <v>Driver - Debris Box</v>
          </cell>
          <cell r="G105" t="str">
            <v>3</v>
          </cell>
          <cell r="H105" t="str">
            <v>350S</v>
          </cell>
          <cell r="I105">
            <v>31936</v>
          </cell>
          <cell r="J105">
            <v>32062</v>
          </cell>
          <cell r="K105">
            <v>31936</v>
          </cell>
          <cell r="L105" t="str">
            <v>COM</v>
          </cell>
          <cell r="M105">
            <v>42.23</v>
          </cell>
          <cell r="N105">
            <v>24003</v>
          </cell>
          <cell r="O105">
            <v>38404</v>
          </cell>
          <cell r="P105">
            <v>0</v>
          </cell>
          <cell r="Q105" t="str">
            <v>N</v>
          </cell>
          <cell r="R105">
            <v>0</v>
          </cell>
          <cell r="S105">
            <v>0</v>
          </cell>
          <cell r="T105" t="str">
            <v>Driver - Lead</v>
          </cell>
          <cell r="U105" t="str">
            <v>SSC</v>
          </cell>
          <cell r="V105" t="str">
            <v>350S</v>
          </cell>
        </row>
        <row r="106">
          <cell r="B106">
            <v>40281</v>
          </cell>
          <cell r="C106">
            <v>5100014</v>
          </cell>
          <cell r="D106" t="str">
            <v>HUME, JOYCE</v>
          </cell>
          <cell r="E106" t="str">
            <v>HELPER</v>
          </cell>
          <cell r="F106" t="str">
            <v>Helper</v>
          </cell>
          <cell r="G106" t="str">
            <v>3</v>
          </cell>
          <cell r="H106" t="str">
            <v>350S</v>
          </cell>
          <cell r="I106">
            <v>31944</v>
          </cell>
          <cell r="J106">
            <v>32070</v>
          </cell>
          <cell r="K106">
            <v>31944</v>
          </cell>
          <cell r="L106" t="str">
            <v>CRT</v>
          </cell>
          <cell r="M106">
            <v>40.18</v>
          </cell>
          <cell r="N106">
            <v>17280</v>
          </cell>
          <cell r="O106">
            <v>39239</v>
          </cell>
          <cell r="P106">
            <v>0</v>
          </cell>
          <cell r="Q106" t="str">
            <v>N</v>
          </cell>
          <cell r="R106">
            <v>0</v>
          </cell>
          <cell r="S106">
            <v>0</v>
          </cell>
          <cell r="T106" t="str">
            <v>Helper</v>
          </cell>
          <cell r="U106" t="str">
            <v>SSC</v>
          </cell>
          <cell r="V106" t="str">
            <v>350S</v>
          </cell>
        </row>
        <row r="107">
          <cell r="B107">
            <v>39079</v>
          </cell>
          <cell r="C107" t="str">
            <v>5100014</v>
          </cell>
          <cell r="D107" t="str">
            <v>BARBAGELATA, DAVID M.</v>
          </cell>
          <cell r="E107" t="str">
            <v>FTSTC3</v>
          </cell>
          <cell r="F107" t="str">
            <v>Driver - Fantastic 3</v>
          </cell>
          <cell r="G107" t="str">
            <v>3</v>
          </cell>
          <cell r="H107" t="str">
            <v>350S</v>
          </cell>
          <cell r="I107">
            <v>32230</v>
          </cell>
          <cell r="J107">
            <v>32356</v>
          </cell>
          <cell r="K107">
            <v>32230</v>
          </cell>
          <cell r="L107" t="str">
            <v>DSP</v>
          </cell>
          <cell r="M107">
            <v>42.23</v>
          </cell>
          <cell r="N107">
            <v>25097</v>
          </cell>
          <cell r="O107">
            <v>38906</v>
          </cell>
          <cell r="P107">
            <v>0</v>
          </cell>
          <cell r="Q107" t="str">
            <v>N</v>
          </cell>
          <cell r="R107">
            <v>0</v>
          </cell>
          <cell r="S107">
            <v>0</v>
          </cell>
          <cell r="T107" t="str">
            <v>Driver - Lead</v>
          </cell>
          <cell r="U107" t="str">
            <v>SSC</v>
          </cell>
          <cell r="V107" t="str">
            <v>350S</v>
          </cell>
        </row>
        <row r="108">
          <cell r="B108">
            <v>40432</v>
          </cell>
          <cell r="C108" t="str">
            <v>5100014</v>
          </cell>
          <cell r="D108" t="str">
            <v>MALLEGNI, MARIO J.</v>
          </cell>
          <cell r="E108" t="str">
            <v>HELPER</v>
          </cell>
          <cell r="F108" t="str">
            <v>Helper</v>
          </cell>
          <cell r="G108" t="str">
            <v>3</v>
          </cell>
          <cell r="H108" t="str">
            <v>350S</v>
          </cell>
          <cell r="I108">
            <v>32230</v>
          </cell>
          <cell r="J108">
            <v>32356</v>
          </cell>
          <cell r="K108">
            <v>32230</v>
          </cell>
          <cell r="L108" t="str">
            <v>DSP</v>
          </cell>
          <cell r="M108">
            <v>40.18</v>
          </cell>
          <cell r="N108">
            <v>22830</v>
          </cell>
          <cell r="O108">
            <v>627137</v>
          </cell>
          <cell r="P108">
            <v>0</v>
          </cell>
          <cell r="Q108" t="str">
            <v>N</v>
          </cell>
          <cell r="R108">
            <v>0</v>
          </cell>
          <cell r="S108">
            <v>0</v>
          </cell>
          <cell r="T108" t="str">
            <v>Helper</v>
          </cell>
          <cell r="U108" t="str">
            <v>SSC</v>
          </cell>
          <cell r="V108" t="str">
            <v>350S</v>
          </cell>
        </row>
        <row r="109">
          <cell r="B109">
            <v>39571</v>
          </cell>
          <cell r="C109" t="str">
            <v>5100014</v>
          </cell>
          <cell r="D109" t="str">
            <v>OROPEZA, ANDRES</v>
          </cell>
          <cell r="E109" t="str">
            <v>FTSTC3</v>
          </cell>
          <cell r="F109" t="str">
            <v>Driver - Fantastic 3</v>
          </cell>
          <cell r="G109" t="str">
            <v>3</v>
          </cell>
          <cell r="H109" t="str">
            <v>350S</v>
          </cell>
          <cell r="I109">
            <v>31250</v>
          </cell>
          <cell r="J109">
            <v>31376</v>
          </cell>
          <cell r="K109">
            <v>32251</v>
          </cell>
          <cell r="L109" t="str">
            <v>DSP</v>
          </cell>
          <cell r="M109">
            <v>42.23</v>
          </cell>
          <cell r="N109">
            <v>22610</v>
          </cell>
          <cell r="O109">
            <v>83141</v>
          </cell>
          <cell r="P109">
            <v>0</v>
          </cell>
          <cell r="Q109" t="str">
            <v>N</v>
          </cell>
          <cell r="R109">
            <v>0</v>
          </cell>
          <cell r="S109">
            <v>0</v>
          </cell>
          <cell r="T109" t="str">
            <v>Driver - Lead</v>
          </cell>
          <cell r="U109" t="str">
            <v>SSC</v>
          </cell>
          <cell r="V109" t="str">
            <v>350S</v>
          </cell>
        </row>
        <row r="110">
          <cell r="B110">
            <v>40301</v>
          </cell>
          <cell r="C110" t="str">
            <v>5100120</v>
          </cell>
          <cell r="D110" t="str">
            <v>JONES, MICHAEL</v>
          </cell>
          <cell r="E110" t="str">
            <v>DRFTLR</v>
          </cell>
          <cell r="F110" t="str">
            <v>Driver - Frontloader</v>
          </cell>
          <cell r="G110" t="str">
            <v>3</v>
          </cell>
          <cell r="H110" t="str">
            <v>350S</v>
          </cell>
          <cell r="I110">
            <v>32251</v>
          </cell>
          <cell r="J110">
            <v>32377</v>
          </cell>
          <cell r="K110">
            <v>32251</v>
          </cell>
          <cell r="L110" t="str">
            <v>DSP</v>
          </cell>
          <cell r="M110">
            <v>42.23</v>
          </cell>
          <cell r="N110">
            <v>23673</v>
          </cell>
          <cell r="O110">
            <v>627137</v>
          </cell>
          <cell r="P110">
            <v>0</v>
          </cell>
          <cell r="Q110" t="str">
            <v>N</v>
          </cell>
          <cell r="R110">
            <v>0</v>
          </cell>
          <cell r="S110">
            <v>0</v>
          </cell>
          <cell r="T110" t="str">
            <v>Driver - Lead</v>
          </cell>
          <cell r="U110" t="str">
            <v>SSC</v>
          </cell>
          <cell r="V110" t="str">
            <v>350S</v>
          </cell>
        </row>
        <row r="111">
          <cell r="B111">
            <v>40715</v>
          </cell>
          <cell r="C111" t="str">
            <v>5100014</v>
          </cell>
          <cell r="D111" t="str">
            <v>WONG, DELON</v>
          </cell>
          <cell r="E111" t="str">
            <v>FTSTC3</v>
          </cell>
          <cell r="F111" t="str">
            <v>Driver - Fantastic 3</v>
          </cell>
          <cell r="G111" t="str">
            <v>3</v>
          </cell>
          <cell r="H111" t="str">
            <v>350S</v>
          </cell>
          <cell r="I111">
            <v>32300</v>
          </cell>
          <cell r="J111">
            <v>32426</v>
          </cell>
          <cell r="K111">
            <v>32300</v>
          </cell>
          <cell r="L111" t="str">
            <v>DSP</v>
          </cell>
          <cell r="M111">
            <v>42.23</v>
          </cell>
          <cell r="N111">
            <v>22520</v>
          </cell>
          <cell r="O111">
            <v>83141</v>
          </cell>
          <cell r="P111">
            <v>0</v>
          </cell>
          <cell r="Q111" t="str">
            <v>N</v>
          </cell>
          <cell r="R111">
            <v>0</v>
          </cell>
          <cell r="S111">
            <v>0</v>
          </cell>
          <cell r="T111" t="str">
            <v>Driver - Lead</v>
          </cell>
          <cell r="U111" t="str">
            <v>SSC</v>
          </cell>
          <cell r="V111" t="str">
            <v>350S</v>
          </cell>
        </row>
        <row r="112">
          <cell r="B112">
            <v>40053</v>
          </cell>
          <cell r="C112" t="str">
            <v>5100120</v>
          </cell>
          <cell r="D112" t="str">
            <v>DE MARTINI, PAUL M.</v>
          </cell>
          <cell r="E112" t="str">
            <v>DRFTLR</v>
          </cell>
          <cell r="F112" t="str">
            <v>Driver - Frontloader</v>
          </cell>
          <cell r="G112" t="str">
            <v>3</v>
          </cell>
          <cell r="H112" t="str">
            <v>350S</v>
          </cell>
          <cell r="I112">
            <v>32314</v>
          </cell>
          <cell r="J112">
            <v>32440</v>
          </cell>
          <cell r="K112">
            <v>32314</v>
          </cell>
          <cell r="L112" t="str">
            <v>DSP</v>
          </cell>
          <cell r="M112">
            <v>42.23</v>
          </cell>
          <cell r="N112">
            <v>25294</v>
          </cell>
          <cell r="O112">
            <v>627137</v>
          </cell>
          <cell r="P112">
            <v>0</v>
          </cell>
          <cell r="Q112" t="str">
            <v>N</v>
          </cell>
          <cell r="R112">
            <v>0</v>
          </cell>
          <cell r="S112">
            <v>0</v>
          </cell>
          <cell r="T112" t="str">
            <v>Driver - Lead</v>
          </cell>
          <cell r="U112" t="str">
            <v>SSC</v>
          </cell>
          <cell r="V112" t="str">
            <v>350S</v>
          </cell>
        </row>
        <row r="113">
          <cell r="B113">
            <v>40070</v>
          </cell>
          <cell r="C113" t="str">
            <v>5100060</v>
          </cell>
          <cell r="D113" t="str">
            <v>DONALDSON, DONALD R.</v>
          </cell>
          <cell r="E113" t="str">
            <v>DRDBOX</v>
          </cell>
          <cell r="F113" t="str">
            <v>Driver - Debris Box</v>
          </cell>
          <cell r="G113" t="str">
            <v>3</v>
          </cell>
          <cell r="H113" t="str">
            <v>350S</v>
          </cell>
          <cell r="I113">
            <v>32314</v>
          </cell>
          <cell r="J113">
            <v>32440</v>
          </cell>
          <cell r="K113">
            <v>32314</v>
          </cell>
          <cell r="L113" t="str">
            <v>COM</v>
          </cell>
          <cell r="M113">
            <v>42.23</v>
          </cell>
          <cell r="N113">
            <v>18275</v>
          </cell>
          <cell r="O113">
            <v>38404</v>
          </cell>
          <cell r="P113">
            <v>0</v>
          </cell>
          <cell r="Q113" t="str">
            <v>N</v>
          </cell>
          <cell r="R113">
            <v>0</v>
          </cell>
          <cell r="S113">
            <v>0</v>
          </cell>
          <cell r="T113" t="str">
            <v>Driver - Lead</v>
          </cell>
          <cell r="U113" t="str">
            <v>SSC</v>
          </cell>
          <cell r="V113" t="str">
            <v>350S</v>
          </cell>
        </row>
        <row r="114">
          <cell r="B114">
            <v>42331</v>
          </cell>
          <cell r="C114" t="str">
            <v>5100014</v>
          </cell>
          <cell r="D114" t="str">
            <v>MONCADA, DAVID</v>
          </cell>
          <cell r="E114" t="str">
            <v>FTSTC3</v>
          </cell>
          <cell r="F114" t="str">
            <v>Driver - Fantastic 3</v>
          </cell>
          <cell r="G114" t="str">
            <v>3</v>
          </cell>
          <cell r="H114" t="str">
            <v>350S</v>
          </cell>
          <cell r="I114">
            <v>32379</v>
          </cell>
          <cell r="J114">
            <v>32505</v>
          </cell>
          <cell r="K114">
            <v>32379</v>
          </cell>
          <cell r="L114" t="str">
            <v>DSP</v>
          </cell>
          <cell r="M114">
            <v>42.23</v>
          </cell>
          <cell r="N114">
            <v>21556</v>
          </cell>
          <cell r="O114">
            <v>627137</v>
          </cell>
          <cell r="P114">
            <v>0</v>
          </cell>
          <cell r="Q114" t="str">
            <v>N</v>
          </cell>
          <cell r="R114">
            <v>0</v>
          </cell>
          <cell r="S114">
            <v>0</v>
          </cell>
          <cell r="T114" t="str">
            <v>Driver - Lead</v>
          </cell>
          <cell r="U114" t="str">
            <v>SSC</v>
          </cell>
          <cell r="V114" t="str">
            <v>350S</v>
          </cell>
        </row>
        <row r="115">
          <cell r="B115">
            <v>40862</v>
          </cell>
          <cell r="C115" t="str">
            <v>5100510</v>
          </cell>
          <cell r="D115" t="str">
            <v>MALLEGNI JR, DOMENICO</v>
          </cell>
          <cell r="E115" t="str">
            <v>FTSTC3</v>
          </cell>
          <cell r="F115" t="str">
            <v>Driver - Fantastic 3</v>
          </cell>
          <cell r="G115" t="str">
            <v>3</v>
          </cell>
          <cell r="H115" t="str">
            <v>350S</v>
          </cell>
          <cell r="I115">
            <v>32562</v>
          </cell>
          <cell r="J115">
            <v>32688</v>
          </cell>
          <cell r="K115">
            <v>32562</v>
          </cell>
          <cell r="L115" t="str">
            <v>CRT</v>
          </cell>
          <cell r="M115">
            <v>42.23</v>
          </cell>
          <cell r="N115">
            <v>23882</v>
          </cell>
          <cell r="O115">
            <v>627137</v>
          </cell>
          <cell r="P115">
            <v>0</v>
          </cell>
          <cell r="Q115" t="str">
            <v>N</v>
          </cell>
          <cell r="R115">
            <v>0</v>
          </cell>
          <cell r="S115">
            <v>0</v>
          </cell>
          <cell r="T115" t="str">
            <v>Driver - Lead</v>
          </cell>
          <cell r="U115" t="str">
            <v>SSC</v>
          </cell>
          <cell r="V115" t="str">
            <v>350S</v>
          </cell>
        </row>
        <row r="116">
          <cell r="B116">
            <v>40926</v>
          </cell>
          <cell r="C116" t="str">
            <v>5100014</v>
          </cell>
          <cell r="D116" t="str">
            <v>RAY, COLIECE C</v>
          </cell>
          <cell r="E116" t="str">
            <v>FTSTC3</v>
          </cell>
          <cell r="F116" t="str">
            <v>Driver - Fantastic 3</v>
          </cell>
          <cell r="G116" t="str">
            <v>3</v>
          </cell>
          <cell r="H116" t="str">
            <v>350S</v>
          </cell>
          <cell r="I116">
            <v>32568</v>
          </cell>
          <cell r="J116">
            <v>32694</v>
          </cell>
          <cell r="K116">
            <v>32568</v>
          </cell>
          <cell r="L116" t="str">
            <v>DSP</v>
          </cell>
          <cell r="M116">
            <v>42.23</v>
          </cell>
          <cell r="N116">
            <v>18379</v>
          </cell>
          <cell r="O116">
            <v>38228</v>
          </cell>
          <cell r="P116">
            <v>0</v>
          </cell>
          <cell r="Q116" t="str">
            <v>N</v>
          </cell>
          <cell r="R116">
            <v>0</v>
          </cell>
          <cell r="S116">
            <v>0</v>
          </cell>
          <cell r="T116" t="str">
            <v>Driver - Lead</v>
          </cell>
          <cell r="U116" t="str">
            <v>SSC</v>
          </cell>
          <cell r="V116" t="str">
            <v>350S</v>
          </cell>
        </row>
        <row r="117">
          <cell r="B117">
            <v>41806</v>
          </cell>
          <cell r="C117" t="str">
            <v>5100016</v>
          </cell>
          <cell r="D117" t="str">
            <v>ESTRADA, SONIA P</v>
          </cell>
          <cell r="E117" t="str">
            <v>RCYPC</v>
          </cell>
          <cell r="F117" t="str">
            <v>Recycling Programs Coordn</v>
          </cell>
          <cell r="G117">
            <v>0</v>
          </cell>
          <cell r="H117">
            <v>0</v>
          </cell>
          <cell r="I117">
            <v>29227</v>
          </cell>
          <cell r="J117">
            <v>29227</v>
          </cell>
          <cell r="K117">
            <v>32568</v>
          </cell>
          <cell r="L117">
            <v>0</v>
          </cell>
          <cell r="M117">
            <v>45.027999999999999</v>
          </cell>
          <cell r="N117">
            <v>22237</v>
          </cell>
          <cell r="O117">
            <v>2611201</v>
          </cell>
          <cell r="P117" t="str">
            <v>22</v>
          </cell>
          <cell r="Q117" t="str">
            <v>Y</v>
          </cell>
          <cell r="R117">
            <v>0</v>
          </cell>
          <cell r="S117">
            <v>0</v>
          </cell>
          <cell r="T117" t="str">
            <v>NonU</v>
          </cell>
          <cell r="U117" t="str">
            <v>SSC</v>
          </cell>
          <cell r="V117" t="str">
            <v>NonU</v>
          </cell>
        </row>
        <row r="118">
          <cell r="B118">
            <v>40731</v>
          </cell>
          <cell r="C118" t="str">
            <v>5100014</v>
          </cell>
          <cell r="D118" t="str">
            <v>ALVAREZ, JUAN C.</v>
          </cell>
          <cell r="E118" t="str">
            <v>FTSTC3</v>
          </cell>
          <cell r="F118" t="str">
            <v>Driver - Fantastic 3</v>
          </cell>
          <cell r="G118" t="str">
            <v>3</v>
          </cell>
          <cell r="H118" t="str">
            <v>350S</v>
          </cell>
          <cell r="I118">
            <v>32573</v>
          </cell>
          <cell r="J118">
            <v>32699</v>
          </cell>
          <cell r="K118">
            <v>32573</v>
          </cell>
          <cell r="L118" t="str">
            <v>DSP</v>
          </cell>
          <cell r="M118">
            <v>42.23</v>
          </cell>
          <cell r="N118">
            <v>22247</v>
          </cell>
          <cell r="O118">
            <v>658179</v>
          </cell>
          <cell r="P118">
            <v>0</v>
          </cell>
          <cell r="Q118" t="str">
            <v>N</v>
          </cell>
          <cell r="R118">
            <v>0</v>
          </cell>
          <cell r="S118">
            <v>0</v>
          </cell>
          <cell r="T118" t="str">
            <v>Driver - Lead</v>
          </cell>
          <cell r="U118" t="str">
            <v>SSC</v>
          </cell>
          <cell r="V118" t="str">
            <v>350S</v>
          </cell>
        </row>
        <row r="119">
          <cell r="B119">
            <v>40918</v>
          </cell>
          <cell r="C119" t="str">
            <v>5100014</v>
          </cell>
          <cell r="D119" t="str">
            <v>PIERI JR, PAUL F.</v>
          </cell>
          <cell r="E119" t="str">
            <v>FTSTC3</v>
          </cell>
          <cell r="F119" t="str">
            <v>Driver - Fantastic 3</v>
          </cell>
          <cell r="G119" t="str">
            <v>3</v>
          </cell>
          <cell r="H119" t="str">
            <v>350S</v>
          </cell>
          <cell r="I119">
            <v>32574</v>
          </cell>
          <cell r="J119">
            <v>32700</v>
          </cell>
          <cell r="K119">
            <v>32574</v>
          </cell>
          <cell r="L119" t="str">
            <v>DSP</v>
          </cell>
          <cell r="M119">
            <v>42.23</v>
          </cell>
          <cell r="N119">
            <v>23894</v>
          </cell>
          <cell r="O119">
            <v>627137</v>
          </cell>
          <cell r="P119">
            <v>0</v>
          </cell>
          <cell r="Q119" t="str">
            <v>N</v>
          </cell>
          <cell r="R119">
            <v>0</v>
          </cell>
          <cell r="S119">
            <v>0</v>
          </cell>
          <cell r="T119" t="str">
            <v>Driver - Lead</v>
          </cell>
          <cell r="U119" t="str">
            <v>SSC</v>
          </cell>
          <cell r="V119" t="str">
            <v>350S</v>
          </cell>
        </row>
        <row r="120">
          <cell r="B120">
            <v>40758</v>
          </cell>
          <cell r="C120" t="str">
            <v>5100041</v>
          </cell>
          <cell r="D120" t="str">
            <v>BLUFORD, RICHARD</v>
          </cell>
          <cell r="E120" t="str">
            <v>DRFTLR</v>
          </cell>
          <cell r="F120" t="str">
            <v>Driver - Frontloader</v>
          </cell>
          <cell r="G120" t="str">
            <v>3</v>
          </cell>
          <cell r="H120" t="str">
            <v>350S</v>
          </cell>
          <cell r="I120">
            <v>32575</v>
          </cell>
          <cell r="J120">
            <v>32701</v>
          </cell>
          <cell r="K120">
            <v>32575</v>
          </cell>
          <cell r="L120" t="str">
            <v>DSP</v>
          </cell>
          <cell r="M120">
            <v>42.23</v>
          </cell>
          <cell r="N120">
            <v>22052</v>
          </cell>
          <cell r="O120">
            <v>350705</v>
          </cell>
          <cell r="P120">
            <v>0</v>
          </cell>
          <cell r="Q120" t="str">
            <v>N</v>
          </cell>
          <cell r="R120">
            <v>0</v>
          </cell>
          <cell r="S120">
            <v>0</v>
          </cell>
          <cell r="T120" t="str">
            <v>Driver - Lead</v>
          </cell>
          <cell r="U120" t="str">
            <v>SSC</v>
          </cell>
          <cell r="V120" t="str">
            <v>350S</v>
          </cell>
        </row>
        <row r="121">
          <cell r="B121">
            <v>40934</v>
          </cell>
          <cell r="C121" t="str">
            <v>5100014</v>
          </cell>
          <cell r="D121" t="str">
            <v>ROMERO, EZEQUIEL</v>
          </cell>
          <cell r="E121" t="str">
            <v>FTSTC3</v>
          </cell>
          <cell r="F121" t="str">
            <v>Driver - Fantastic 3</v>
          </cell>
          <cell r="G121" t="str">
            <v>3</v>
          </cell>
          <cell r="H121" t="str">
            <v>350S</v>
          </cell>
          <cell r="I121">
            <v>32377</v>
          </cell>
          <cell r="J121">
            <v>32503</v>
          </cell>
          <cell r="K121">
            <v>32576</v>
          </cell>
          <cell r="L121" t="str">
            <v>DSP</v>
          </cell>
          <cell r="M121">
            <v>42.23</v>
          </cell>
          <cell r="N121">
            <v>21315</v>
          </cell>
          <cell r="O121">
            <v>627137</v>
          </cell>
          <cell r="P121">
            <v>0</v>
          </cell>
          <cell r="Q121" t="str">
            <v>N</v>
          </cell>
          <cell r="R121">
            <v>0</v>
          </cell>
          <cell r="S121">
            <v>0</v>
          </cell>
          <cell r="T121" t="str">
            <v>Driver - Lead</v>
          </cell>
          <cell r="U121" t="str">
            <v>SSC</v>
          </cell>
          <cell r="V121" t="str">
            <v>350S</v>
          </cell>
        </row>
        <row r="122">
          <cell r="B122">
            <v>41611</v>
          </cell>
          <cell r="C122" t="str">
            <v>5100014</v>
          </cell>
          <cell r="D122" t="str">
            <v>PERRY, RICHARD</v>
          </cell>
          <cell r="E122" t="str">
            <v>FTSTC3</v>
          </cell>
          <cell r="F122" t="str">
            <v>Driver - Fantastic 3</v>
          </cell>
          <cell r="G122" t="str">
            <v>3</v>
          </cell>
          <cell r="H122" t="str">
            <v>350S</v>
          </cell>
          <cell r="I122">
            <v>31795</v>
          </cell>
          <cell r="J122">
            <v>31921</v>
          </cell>
          <cell r="K122">
            <v>32580</v>
          </cell>
          <cell r="L122" t="str">
            <v>DSP</v>
          </cell>
          <cell r="M122">
            <v>42.23</v>
          </cell>
          <cell r="N122">
            <v>18472</v>
          </cell>
          <cell r="O122">
            <v>39239</v>
          </cell>
          <cell r="P122">
            <v>0</v>
          </cell>
          <cell r="Q122" t="str">
            <v>N</v>
          </cell>
          <cell r="R122">
            <v>0</v>
          </cell>
          <cell r="S122">
            <v>0</v>
          </cell>
          <cell r="T122" t="str">
            <v>Driver - Lead</v>
          </cell>
          <cell r="U122" t="str">
            <v>SSC</v>
          </cell>
          <cell r="V122" t="str">
            <v>350S</v>
          </cell>
        </row>
        <row r="123">
          <cell r="B123">
            <v>41620</v>
          </cell>
          <cell r="C123" t="str">
            <v>5100014</v>
          </cell>
          <cell r="D123" t="str">
            <v>RAMOS, ROBERTO</v>
          </cell>
          <cell r="E123" t="str">
            <v>FTSTC3</v>
          </cell>
          <cell r="F123" t="str">
            <v>Driver - Fantastic 3</v>
          </cell>
          <cell r="G123" t="str">
            <v>3</v>
          </cell>
          <cell r="H123" t="str">
            <v>350S</v>
          </cell>
          <cell r="I123">
            <v>32580</v>
          </cell>
          <cell r="J123">
            <v>32706</v>
          </cell>
          <cell r="K123">
            <v>32580</v>
          </cell>
          <cell r="L123" t="str">
            <v>DSP</v>
          </cell>
          <cell r="M123">
            <v>42.23</v>
          </cell>
          <cell r="N123">
            <v>20833</v>
          </cell>
          <cell r="O123">
            <v>627137</v>
          </cell>
          <cell r="P123">
            <v>0</v>
          </cell>
          <cell r="Q123" t="str">
            <v>N</v>
          </cell>
          <cell r="R123">
            <v>0</v>
          </cell>
          <cell r="S123">
            <v>0</v>
          </cell>
          <cell r="T123" t="str">
            <v>Driver - Lead</v>
          </cell>
          <cell r="U123" t="str">
            <v>SSC</v>
          </cell>
          <cell r="V123" t="str">
            <v>350S</v>
          </cell>
        </row>
        <row r="124">
          <cell r="B124">
            <v>40766</v>
          </cell>
          <cell r="C124" t="str">
            <v>5100014</v>
          </cell>
          <cell r="D124" t="str">
            <v>BOHANNON, NORA</v>
          </cell>
          <cell r="E124" t="str">
            <v>FTSTC3</v>
          </cell>
          <cell r="F124" t="str">
            <v>Driver - Fantastic 3</v>
          </cell>
          <cell r="G124" t="str">
            <v>3</v>
          </cell>
          <cell r="H124" t="str">
            <v>350S</v>
          </cell>
          <cell r="I124">
            <v>32587</v>
          </cell>
          <cell r="J124">
            <v>32713</v>
          </cell>
          <cell r="K124">
            <v>32587</v>
          </cell>
          <cell r="L124" t="str">
            <v>DSP</v>
          </cell>
          <cell r="M124">
            <v>42.23</v>
          </cell>
          <cell r="N124">
            <v>22446</v>
          </cell>
          <cell r="O124">
            <v>3762393</v>
          </cell>
          <cell r="P124">
            <v>0</v>
          </cell>
          <cell r="Q124" t="str">
            <v>N</v>
          </cell>
          <cell r="R124">
            <v>0</v>
          </cell>
          <cell r="S124">
            <v>0</v>
          </cell>
          <cell r="T124" t="str">
            <v>Driver - Lead</v>
          </cell>
          <cell r="U124" t="str">
            <v>SSC</v>
          </cell>
          <cell r="V124" t="str">
            <v>350S</v>
          </cell>
        </row>
        <row r="125">
          <cell r="B125">
            <v>40811</v>
          </cell>
          <cell r="C125" t="str">
            <v>5100014</v>
          </cell>
          <cell r="D125" t="str">
            <v>GONZALEZ, JAIME P</v>
          </cell>
          <cell r="E125" t="str">
            <v>FTSTC3</v>
          </cell>
          <cell r="F125" t="str">
            <v>Driver - Fantastic 3</v>
          </cell>
          <cell r="G125" t="str">
            <v>3</v>
          </cell>
          <cell r="H125" t="str">
            <v>350S</v>
          </cell>
          <cell r="I125">
            <v>32617</v>
          </cell>
          <cell r="J125">
            <v>32743</v>
          </cell>
          <cell r="K125">
            <v>32617</v>
          </cell>
          <cell r="L125" t="str">
            <v>DSP</v>
          </cell>
          <cell r="M125">
            <v>42.23</v>
          </cell>
          <cell r="N125">
            <v>23903</v>
          </cell>
          <cell r="O125">
            <v>39239</v>
          </cell>
          <cell r="P125">
            <v>0</v>
          </cell>
          <cell r="Q125" t="str">
            <v>N</v>
          </cell>
          <cell r="R125">
            <v>0</v>
          </cell>
          <cell r="S125">
            <v>0</v>
          </cell>
          <cell r="T125" t="str">
            <v>Driver - Lead</v>
          </cell>
          <cell r="U125" t="str">
            <v>SSC</v>
          </cell>
          <cell r="V125" t="str">
            <v>350S</v>
          </cell>
        </row>
        <row r="126">
          <cell r="B126">
            <v>41603</v>
          </cell>
          <cell r="C126" t="str">
            <v>5100014</v>
          </cell>
          <cell r="D126" t="str">
            <v>MURPHY, MATTHEW D.</v>
          </cell>
          <cell r="E126" t="str">
            <v>FTSTC3</v>
          </cell>
          <cell r="F126" t="str">
            <v>Driver - Fantastic 3</v>
          </cell>
          <cell r="G126" t="str">
            <v>3</v>
          </cell>
          <cell r="H126" t="str">
            <v>350S</v>
          </cell>
          <cell r="I126">
            <v>32622</v>
          </cell>
          <cell r="J126">
            <v>32748</v>
          </cell>
          <cell r="K126">
            <v>32622</v>
          </cell>
          <cell r="L126" t="str">
            <v>DSP</v>
          </cell>
          <cell r="M126">
            <v>42.23</v>
          </cell>
          <cell r="N126">
            <v>20363</v>
          </cell>
          <cell r="O126">
            <v>627137</v>
          </cell>
          <cell r="P126">
            <v>0</v>
          </cell>
          <cell r="Q126" t="str">
            <v>N</v>
          </cell>
          <cell r="R126">
            <v>0</v>
          </cell>
          <cell r="S126">
            <v>0</v>
          </cell>
          <cell r="T126" t="str">
            <v>Driver - Lead</v>
          </cell>
          <cell r="U126" t="str">
            <v>SSC</v>
          </cell>
          <cell r="V126" t="str">
            <v>350S</v>
          </cell>
        </row>
        <row r="127">
          <cell r="B127">
            <v>40740</v>
          </cell>
          <cell r="C127" t="str">
            <v>5100014</v>
          </cell>
          <cell r="D127" t="str">
            <v>ARAFELIS, FRED G.</v>
          </cell>
          <cell r="E127" t="str">
            <v>FTSTC3</v>
          </cell>
          <cell r="F127" t="str">
            <v>Driver - Fantastic 3</v>
          </cell>
          <cell r="G127" t="str">
            <v>3</v>
          </cell>
          <cell r="H127" t="str">
            <v>350S</v>
          </cell>
          <cell r="I127">
            <v>32637</v>
          </cell>
          <cell r="J127">
            <v>32763</v>
          </cell>
          <cell r="K127">
            <v>32637</v>
          </cell>
          <cell r="L127" t="str">
            <v>DSP</v>
          </cell>
          <cell r="M127">
            <v>42.23</v>
          </cell>
          <cell r="N127">
            <v>21644</v>
          </cell>
          <cell r="O127">
            <v>627137</v>
          </cell>
          <cell r="P127">
            <v>0</v>
          </cell>
          <cell r="Q127" t="str">
            <v>N</v>
          </cell>
          <cell r="R127">
            <v>0</v>
          </cell>
          <cell r="S127">
            <v>0</v>
          </cell>
          <cell r="T127" t="str">
            <v>Driver - Lead</v>
          </cell>
          <cell r="U127" t="str">
            <v>SSC</v>
          </cell>
          <cell r="V127" t="str">
            <v>350S</v>
          </cell>
        </row>
        <row r="128">
          <cell r="B128">
            <v>41591</v>
          </cell>
          <cell r="C128" t="str">
            <v>5100014</v>
          </cell>
          <cell r="D128" t="str">
            <v>JULIAN, MICHAEL E.</v>
          </cell>
          <cell r="E128" t="str">
            <v>FTSTC3</v>
          </cell>
          <cell r="F128" t="str">
            <v>Driver - Fantastic 3</v>
          </cell>
          <cell r="G128" t="str">
            <v>3</v>
          </cell>
          <cell r="H128" t="str">
            <v>350S</v>
          </cell>
          <cell r="I128">
            <v>32811</v>
          </cell>
          <cell r="J128">
            <v>32937</v>
          </cell>
          <cell r="K128">
            <v>32811</v>
          </cell>
          <cell r="L128" t="str">
            <v>DSP</v>
          </cell>
          <cell r="M128">
            <v>42.23</v>
          </cell>
          <cell r="N128">
            <v>20935</v>
          </cell>
          <cell r="O128">
            <v>627137</v>
          </cell>
          <cell r="P128">
            <v>0</v>
          </cell>
          <cell r="Q128" t="str">
            <v>N</v>
          </cell>
          <cell r="R128">
            <v>0</v>
          </cell>
          <cell r="S128">
            <v>0</v>
          </cell>
          <cell r="T128" t="str">
            <v>Driver - Lead</v>
          </cell>
          <cell r="U128" t="str">
            <v>SSC</v>
          </cell>
          <cell r="V128" t="str">
            <v>350S</v>
          </cell>
        </row>
        <row r="129">
          <cell r="B129">
            <v>49859</v>
          </cell>
          <cell r="C129" t="str">
            <v>5100125</v>
          </cell>
          <cell r="D129" t="str">
            <v>BESSO, ROBERT A.</v>
          </cell>
          <cell r="E129" t="str">
            <v>OPSMG</v>
          </cell>
          <cell r="F129" t="str">
            <v>Operations Manager</v>
          </cell>
          <cell r="G129" t="str">
            <v>3</v>
          </cell>
          <cell r="H129">
            <v>0</v>
          </cell>
          <cell r="I129">
            <v>31628</v>
          </cell>
          <cell r="J129">
            <v>31628</v>
          </cell>
          <cell r="K129">
            <v>32874</v>
          </cell>
          <cell r="L129" t="str">
            <v>MG1</v>
          </cell>
          <cell r="M129">
            <v>52.76</v>
          </cell>
          <cell r="N129">
            <v>18895</v>
          </cell>
          <cell r="O129">
            <v>101354</v>
          </cell>
          <cell r="P129" t="str">
            <v>24</v>
          </cell>
          <cell r="Q129" t="str">
            <v>Y</v>
          </cell>
          <cell r="R129">
            <v>0</v>
          </cell>
          <cell r="S129">
            <v>0</v>
          </cell>
          <cell r="T129" t="str">
            <v>NonU</v>
          </cell>
          <cell r="U129" t="str">
            <v>SSC</v>
          </cell>
          <cell r="V129" t="str">
            <v>NonU</v>
          </cell>
        </row>
        <row r="130">
          <cell r="B130">
            <v>54543</v>
          </cell>
          <cell r="C130" t="str">
            <v>5100014</v>
          </cell>
          <cell r="D130" t="str">
            <v>DEGLIANTONI, GARY</v>
          </cell>
          <cell r="E130" t="str">
            <v>FTSTC3</v>
          </cell>
          <cell r="F130" t="str">
            <v>Driver - Fantastic 3</v>
          </cell>
          <cell r="G130" t="str">
            <v>3</v>
          </cell>
          <cell r="H130" t="str">
            <v>350S</v>
          </cell>
          <cell r="I130">
            <v>32944</v>
          </cell>
          <cell r="J130">
            <v>33070</v>
          </cell>
          <cell r="K130">
            <v>32944</v>
          </cell>
          <cell r="L130" t="str">
            <v>DSP</v>
          </cell>
          <cell r="M130">
            <v>42.23</v>
          </cell>
          <cell r="N130">
            <v>21486</v>
          </cell>
          <cell r="O130">
            <v>38906</v>
          </cell>
          <cell r="P130">
            <v>0</v>
          </cell>
          <cell r="Q130" t="str">
            <v>N</v>
          </cell>
          <cell r="R130">
            <v>0</v>
          </cell>
          <cell r="S130">
            <v>0</v>
          </cell>
          <cell r="T130" t="str">
            <v>Driver - Lead</v>
          </cell>
          <cell r="U130" t="str">
            <v>SSC</v>
          </cell>
          <cell r="V130" t="str">
            <v>350S</v>
          </cell>
        </row>
        <row r="131">
          <cell r="B131">
            <v>54551</v>
          </cell>
          <cell r="C131" t="str">
            <v>5100014</v>
          </cell>
          <cell r="D131" t="str">
            <v>ELLIS, CARL L.</v>
          </cell>
          <cell r="E131" t="str">
            <v>FTSTC3</v>
          </cell>
          <cell r="F131" t="str">
            <v>Driver - Fantastic 3</v>
          </cell>
          <cell r="G131" t="str">
            <v>3</v>
          </cell>
          <cell r="H131" t="str">
            <v>350S</v>
          </cell>
          <cell r="I131">
            <v>32944</v>
          </cell>
          <cell r="J131">
            <v>33070</v>
          </cell>
          <cell r="K131">
            <v>32944</v>
          </cell>
          <cell r="L131" t="str">
            <v>DSP</v>
          </cell>
          <cell r="M131">
            <v>42.23</v>
          </cell>
          <cell r="N131">
            <v>20117</v>
          </cell>
          <cell r="O131">
            <v>93497</v>
          </cell>
          <cell r="P131">
            <v>0</v>
          </cell>
          <cell r="Q131" t="str">
            <v>N</v>
          </cell>
          <cell r="R131">
            <v>0</v>
          </cell>
          <cell r="S131">
            <v>0</v>
          </cell>
          <cell r="T131" t="str">
            <v>Driver - Lead</v>
          </cell>
          <cell r="U131" t="str">
            <v>SSC</v>
          </cell>
          <cell r="V131" t="str">
            <v>350S</v>
          </cell>
        </row>
        <row r="132">
          <cell r="B132">
            <v>54586</v>
          </cell>
          <cell r="C132" t="str">
            <v>5100014</v>
          </cell>
          <cell r="D132" t="str">
            <v>MARIDUENA, JAVIER G.</v>
          </cell>
          <cell r="E132" t="str">
            <v>FTSTC3</v>
          </cell>
          <cell r="F132" t="str">
            <v>Driver - Fantastic 3</v>
          </cell>
          <cell r="G132" t="str">
            <v>3</v>
          </cell>
          <cell r="H132" t="str">
            <v>350S</v>
          </cell>
          <cell r="I132">
            <v>32944</v>
          </cell>
          <cell r="J132">
            <v>33070</v>
          </cell>
          <cell r="K132">
            <v>32944</v>
          </cell>
          <cell r="L132" t="str">
            <v>DSP</v>
          </cell>
          <cell r="M132">
            <v>42.23</v>
          </cell>
          <cell r="N132">
            <v>18890</v>
          </cell>
          <cell r="O132">
            <v>38906</v>
          </cell>
          <cell r="P132">
            <v>0</v>
          </cell>
          <cell r="Q132" t="str">
            <v>N</v>
          </cell>
          <cell r="R132">
            <v>0</v>
          </cell>
          <cell r="S132">
            <v>0</v>
          </cell>
          <cell r="T132" t="str">
            <v>Driver - Lead</v>
          </cell>
          <cell r="U132" t="str">
            <v>SSC</v>
          </cell>
          <cell r="V132" t="str">
            <v>350S</v>
          </cell>
        </row>
        <row r="133">
          <cell r="B133">
            <v>54594</v>
          </cell>
          <cell r="C133" t="str">
            <v>5100014</v>
          </cell>
          <cell r="D133" t="str">
            <v>PAYNE, MARK J</v>
          </cell>
          <cell r="E133" t="str">
            <v>FTSTC3</v>
          </cell>
          <cell r="F133" t="str">
            <v>Driver - Fantastic 3</v>
          </cell>
          <cell r="G133" t="str">
            <v>3</v>
          </cell>
          <cell r="H133" t="str">
            <v>350S</v>
          </cell>
          <cell r="I133">
            <v>32944</v>
          </cell>
          <cell r="J133">
            <v>33070</v>
          </cell>
          <cell r="K133">
            <v>32944</v>
          </cell>
          <cell r="L133" t="str">
            <v>DSP</v>
          </cell>
          <cell r="M133">
            <v>42.23</v>
          </cell>
          <cell r="N133">
            <v>22540</v>
          </cell>
          <cell r="O133">
            <v>39239</v>
          </cell>
          <cell r="P133">
            <v>0</v>
          </cell>
          <cell r="Q133" t="str">
            <v>N</v>
          </cell>
          <cell r="R133">
            <v>0</v>
          </cell>
          <cell r="S133">
            <v>0</v>
          </cell>
          <cell r="T133" t="str">
            <v>Driver - Lead</v>
          </cell>
          <cell r="U133" t="str">
            <v>SSC</v>
          </cell>
          <cell r="V133" t="str">
            <v>350S</v>
          </cell>
        </row>
        <row r="134">
          <cell r="B134">
            <v>56899</v>
          </cell>
          <cell r="C134" t="str">
            <v>5100014</v>
          </cell>
          <cell r="D134" t="str">
            <v>KWAN, MARVIN F.</v>
          </cell>
          <cell r="E134" t="str">
            <v>FTSTC3</v>
          </cell>
          <cell r="F134" t="str">
            <v>Driver - Fantastic 3</v>
          </cell>
          <cell r="G134" t="str">
            <v>3</v>
          </cell>
          <cell r="H134" t="str">
            <v>350S</v>
          </cell>
          <cell r="I134">
            <v>32643</v>
          </cell>
          <cell r="J134">
            <v>32769</v>
          </cell>
          <cell r="K134">
            <v>33008</v>
          </cell>
          <cell r="L134" t="str">
            <v>DSP</v>
          </cell>
          <cell r="M134">
            <v>42.23</v>
          </cell>
          <cell r="N134">
            <v>22952</v>
          </cell>
          <cell r="O134">
            <v>627137</v>
          </cell>
          <cell r="P134">
            <v>0</v>
          </cell>
          <cell r="Q134" t="str">
            <v>N</v>
          </cell>
          <cell r="R134">
            <v>0</v>
          </cell>
          <cell r="S134">
            <v>0</v>
          </cell>
          <cell r="T134" t="str">
            <v>Driver - Lead</v>
          </cell>
          <cell r="U134" t="str">
            <v>SSC</v>
          </cell>
          <cell r="V134" t="str">
            <v>350S</v>
          </cell>
        </row>
        <row r="135">
          <cell r="B135">
            <v>57980</v>
          </cell>
          <cell r="C135" t="str">
            <v>5100014</v>
          </cell>
          <cell r="D135" t="str">
            <v>MINSHALL, WILLIAM J.</v>
          </cell>
          <cell r="E135" t="str">
            <v>FTSTC3</v>
          </cell>
          <cell r="F135" t="str">
            <v>Driver - Fantastic 3</v>
          </cell>
          <cell r="G135" t="str">
            <v>3</v>
          </cell>
          <cell r="H135" t="str">
            <v>350S</v>
          </cell>
          <cell r="I135">
            <v>33059</v>
          </cell>
          <cell r="J135">
            <v>33185</v>
          </cell>
          <cell r="K135">
            <v>33059</v>
          </cell>
          <cell r="L135" t="str">
            <v>DSP</v>
          </cell>
          <cell r="M135">
            <v>42.23</v>
          </cell>
          <cell r="N135">
            <v>20837</v>
          </cell>
          <cell r="O135">
            <v>38906</v>
          </cell>
          <cell r="P135">
            <v>0</v>
          </cell>
          <cell r="Q135" t="str">
            <v>N</v>
          </cell>
          <cell r="R135">
            <v>0</v>
          </cell>
          <cell r="S135">
            <v>0</v>
          </cell>
          <cell r="T135" t="str">
            <v>Driver - Lead</v>
          </cell>
          <cell r="U135" t="str">
            <v>SSC</v>
          </cell>
          <cell r="V135" t="str">
            <v>350S</v>
          </cell>
        </row>
        <row r="136">
          <cell r="B136">
            <v>59416</v>
          </cell>
          <cell r="C136" t="str">
            <v>5100013</v>
          </cell>
          <cell r="D136" t="str">
            <v>BELLOTTI, RICKEY C.</v>
          </cell>
          <cell r="E136" t="str">
            <v>DRBIC</v>
          </cell>
          <cell r="F136" t="str">
            <v>Driver - BIC</v>
          </cell>
          <cell r="G136" t="str">
            <v>3</v>
          </cell>
          <cell r="H136" t="str">
            <v>350S</v>
          </cell>
          <cell r="I136">
            <v>33098</v>
          </cell>
          <cell r="J136">
            <v>33224</v>
          </cell>
          <cell r="K136">
            <v>33098</v>
          </cell>
          <cell r="L136" t="str">
            <v>DSP</v>
          </cell>
          <cell r="M136">
            <v>42.23</v>
          </cell>
          <cell r="N136">
            <v>21102</v>
          </cell>
          <cell r="O136">
            <v>350705</v>
          </cell>
          <cell r="P136">
            <v>0</v>
          </cell>
          <cell r="Q136" t="str">
            <v>N</v>
          </cell>
          <cell r="R136">
            <v>0</v>
          </cell>
          <cell r="S136">
            <v>0</v>
          </cell>
          <cell r="T136" t="str">
            <v>Driver - BIC</v>
          </cell>
          <cell r="U136" t="str">
            <v>SSC</v>
          </cell>
          <cell r="V136" t="str">
            <v>350S</v>
          </cell>
        </row>
        <row r="137">
          <cell r="B137">
            <v>59504</v>
          </cell>
          <cell r="C137" t="str">
            <v>5100014</v>
          </cell>
          <cell r="D137" t="str">
            <v>MARTINEZ, JOSE R.</v>
          </cell>
          <cell r="E137" t="str">
            <v>FTSTC3</v>
          </cell>
          <cell r="F137" t="str">
            <v>Driver - Fantastic 3</v>
          </cell>
          <cell r="G137" t="str">
            <v>3</v>
          </cell>
          <cell r="H137" t="str">
            <v>350S</v>
          </cell>
          <cell r="I137">
            <v>33098</v>
          </cell>
          <cell r="J137">
            <v>33224</v>
          </cell>
          <cell r="K137">
            <v>33098</v>
          </cell>
          <cell r="L137" t="str">
            <v>DSP</v>
          </cell>
          <cell r="M137">
            <v>42.23</v>
          </cell>
          <cell r="N137">
            <v>19223</v>
          </cell>
          <cell r="O137">
            <v>38228</v>
          </cell>
          <cell r="P137">
            <v>0</v>
          </cell>
          <cell r="Q137" t="str">
            <v>N</v>
          </cell>
          <cell r="R137">
            <v>0</v>
          </cell>
          <cell r="S137">
            <v>0</v>
          </cell>
          <cell r="T137" t="str">
            <v>Driver - Lead</v>
          </cell>
          <cell r="U137" t="str">
            <v>SSC</v>
          </cell>
          <cell r="V137" t="str">
            <v>350S</v>
          </cell>
        </row>
        <row r="138">
          <cell r="B138">
            <v>60214</v>
          </cell>
          <cell r="C138" t="str">
            <v>5100014</v>
          </cell>
          <cell r="D138" t="str">
            <v>FLORES, FRANK L.</v>
          </cell>
          <cell r="E138" t="str">
            <v>FTSTC3</v>
          </cell>
          <cell r="F138" t="str">
            <v>Driver - Fantastic 3</v>
          </cell>
          <cell r="G138" t="str">
            <v>3</v>
          </cell>
          <cell r="H138" t="str">
            <v>350S</v>
          </cell>
          <cell r="I138">
            <v>33105</v>
          </cell>
          <cell r="J138">
            <v>33231</v>
          </cell>
          <cell r="K138">
            <v>33105</v>
          </cell>
          <cell r="L138" t="str">
            <v>DSP</v>
          </cell>
          <cell r="M138">
            <v>42.23</v>
          </cell>
          <cell r="N138">
            <v>21656</v>
          </cell>
          <cell r="O138">
            <v>38906</v>
          </cell>
          <cell r="P138">
            <v>0</v>
          </cell>
          <cell r="Q138" t="str">
            <v>N</v>
          </cell>
          <cell r="R138">
            <v>0</v>
          </cell>
          <cell r="S138">
            <v>0</v>
          </cell>
          <cell r="T138" t="str">
            <v>Driver - Lead</v>
          </cell>
          <cell r="U138" t="str">
            <v>SSC</v>
          </cell>
          <cell r="V138" t="str">
            <v>350S</v>
          </cell>
        </row>
        <row r="139">
          <cell r="B139">
            <v>60222</v>
          </cell>
          <cell r="C139">
            <v>5100013</v>
          </cell>
          <cell r="D139" t="str">
            <v>HAZLEWOOD, STEPHEN J.</v>
          </cell>
          <cell r="E139" t="str">
            <v>DRBIC</v>
          </cell>
          <cell r="F139" t="str">
            <v>Driver - BIC</v>
          </cell>
          <cell r="G139" t="str">
            <v>3</v>
          </cell>
          <cell r="H139" t="str">
            <v>350S</v>
          </cell>
          <cell r="I139">
            <v>33105</v>
          </cell>
          <cell r="J139">
            <v>33231</v>
          </cell>
          <cell r="K139">
            <v>33105</v>
          </cell>
          <cell r="L139" t="str">
            <v>DSP</v>
          </cell>
          <cell r="M139">
            <v>42.23</v>
          </cell>
          <cell r="N139">
            <v>19599</v>
          </cell>
          <cell r="O139">
            <v>627137</v>
          </cell>
          <cell r="P139">
            <v>0</v>
          </cell>
          <cell r="Q139" t="str">
            <v>N</v>
          </cell>
          <cell r="R139">
            <v>0</v>
          </cell>
          <cell r="S139">
            <v>0</v>
          </cell>
          <cell r="T139" t="str">
            <v>Driver - BIC</v>
          </cell>
          <cell r="U139" t="str">
            <v>SSC</v>
          </cell>
          <cell r="V139" t="str">
            <v>350S</v>
          </cell>
        </row>
        <row r="140">
          <cell r="B140">
            <v>60249</v>
          </cell>
          <cell r="C140" t="str">
            <v>5100122</v>
          </cell>
          <cell r="D140" t="str">
            <v>ZERMENO JR, ARMANDO</v>
          </cell>
          <cell r="E140" t="str">
            <v>DRCOM</v>
          </cell>
          <cell r="F140" t="str">
            <v>Driver - Commercial</v>
          </cell>
          <cell r="G140" t="str">
            <v>3</v>
          </cell>
          <cell r="H140" t="str">
            <v>350S</v>
          </cell>
          <cell r="I140">
            <v>33105</v>
          </cell>
          <cell r="J140">
            <v>33231</v>
          </cell>
          <cell r="K140">
            <v>33105</v>
          </cell>
          <cell r="L140" t="str">
            <v>DSP</v>
          </cell>
          <cell r="M140">
            <v>42.23</v>
          </cell>
          <cell r="N140">
            <v>24211</v>
          </cell>
          <cell r="O140">
            <v>93497</v>
          </cell>
          <cell r="P140">
            <v>0</v>
          </cell>
          <cell r="Q140" t="str">
            <v>N</v>
          </cell>
          <cell r="R140">
            <v>0</v>
          </cell>
          <cell r="S140">
            <v>0</v>
          </cell>
          <cell r="T140" t="str">
            <v>Driver - Lead</v>
          </cell>
          <cell r="U140" t="str">
            <v>SSC</v>
          </cell>
          <cell r="V140" t="str">
            <v>350S</v>
          </cell>
        </row>
        <row r="141">
          <cell r="B141">
            <v>60425</v>
          </cell>
          <cell r="C141" t="str">
            <v>5100014</v>
          </cell>
          <cell r="D141" t="str">
            <v>CLARK, DAVID R.</v>
          </cell>
          <cell r="E141" t="str">
            <v>FTSTC3</v>
          </cell>
          <cell r="F141" t="str">
            <v>Driver - Fantastic 3</v>
          </cell>
          <cell r="G141" t="str">
            <v>3</v>
          </cell>
          <cell r="H141" t="str">
            <v>350S</v>
          </cell>
          <cell r="I141">
            <v>33105</v>
          </cell>
          <cell r="J141">
            <v>33231</v>
          </cell>
          <cell r="K141">
            <v>33105</v>
          </cell>
          <cell r="L141" t="str">
            <v>DSP</v>
          </cell>
          <cell r="M141">
            <v>42.23</v>
          </cell>
          <cell r="N141">
            <v>20165</v>
          </cell>
          <cell r="O141">
            <v>627137</v>
          </cell>
          <cell r="P141">
            <v>0</v>
          </cell>
          <cell r="Q141" t="str">
            <v>N</v>
          </cell>
          <cell r="R141">
            <v>0</v>
          </cell>
          <cell r="S141">
            <v>0</v>
          </cell>
          <cell r="T141" t="str">
            <v>Driver - Lead</v>
          </cell>
          <cell r="U141" t="str">
            <v>SSC</v>
          </cell>
          <cell r="V141" t="str">
            <v>350S</v>
          </cell>
        </row>
        <row r="142">
          <cell r="B142">
            <v>61006</v>
          </cell>
          <cell r="C142" t="str">
            <v>5100510</v>
          </cell>
          <cell r="D142" t="str">
            <v>GUZMAN, FRANCISCO J.</v>
          </cell>
          <cell r="E142" t="str">
            <v>TGSHP</v>
          </cell>
          <cell r="F142" t="str">
            <v>Shop Person</v>
          </cell>
          <cell r="G142" t="str">
            <v>3</v>
          </cell>
          <cell r="H142" t="str">
            <v>350S</v>
          </cell>
          <cell r="I142">
            <v>32048</v>
          </cell>
          <cell r="J142">
            <v>32174</v>
          </cell>
          <cell r="K142">
            <v>33120</v>
          </cell>
          <cell r="L142" t="str">
            <v>SH2</v>
          </cell>
          <cell r="M142">
            <v>40.540999999999997</v>
          </cell>
          <cell r="N142">
            <v>23544</v>
          </cell>
          <cell r="O142">
            <v>648202</v>
          </cell>
          <cell r="P142">
            <v>0</v>
          </cell>
          <cell r="Q142" t="str">
            <v>N</v>
          </cell>
          <cell r="R142">
            <v>0</v>
          </cell>
          <cell r="S142">
            <v>0</v>
          </cell>
          <cell r="T142" t="str">
            <v>350S</v>
          </cell>
          <cell r="U142" t="str">
            <v>SSC</v>
          </cell>
          <cell r="V142" t="str">
            <v>350S</v>
          </cell>
        </row>
        <row r="143">
          <cell r="B143">
            <v>72469</v>
          </cell>
          <cell r="C143" t="str">
            <v>5100014</v>
          </cell>
          <cell r="D143" t="str">
            <v>ORTEGA, RICARDO</v>
          </cell>
          <cell r="E143" t="str">
            <v>FTSTC3</v>
          </cell>
          <cell r="F143" t="str">
            <v>Driver - Fantastic 3</v>
          </cell>
          <cell r="G143" t="str">
            <v>3</v>
          </cell>
          <cell r="H143" t="str">
            <v>350S</v>
          </cell>
          <cell r="I143">
            <v>33182</v>
          </cell>
          <cell r="J143">
            <v>33308</v>
          </cell>
          <cell r="K143">
            <v>33182</v>
          </cell>
          <cell r="L143" t="str">
            <v>DSP</v>
          </cell>
          <cell r="M143">
            <v>42.23</v>
          </cell>
          <cell r="N143">
            <v>24633</v>
          </cell>
          <cell r="O143">
            <v>38607</v>
          </cell>
          <cell r="P143">
            <v>0</v>
          </cell>
          <cell r="Q143" t="str">
            <v>N</v>
          </cell>
          <cell r="R143">
            <v>0</v>
          </cell>
          <cell r="S143">
            <v>0</v>
          </cell>
          <cell r="T143" t="str">
            <v>Driver - Lead</v>
          </cell>
          <cell r="U143" t="str">
            <v>SSC</v>
          </cell>
          <cell r="V143" t="str">
            <v>350S</v>
          </cell>
        </row>
        <row r="144">
          <cell r="B144">
            <v>72451</v>
          </cell>
          <cell r="C144" t="str">
            <v>5100014</v>
          </cell>
          <cell r="D144" t="str">
            <v>OROPEZA, PLACIDO</v>
          </cell>
          <cell r="E144" t="str">
            <v>FTSTC3</v>
          </cell>
          <cell r="F144" t="str">
            <v>Driver - Fantastic 3</v>
          </cell>
          <cell r="G144" t="str">
            <v>3</v>
          </cell>
          <cell r="H144" t="str">
            <v>350S</v>
          </cell>
          <cell r="I144">
            <v>33185</v>
          </cell>
          <cell r="J144">
            <v>33311</v>
          </cell>
          <cell r="K144">
            <v>33185</v>
          </cell>
          <cell r="L144" t="str">
            <v>DSP</v>
          </cell>
          <cell r="M144">
            <v>42.23</v>
          </cell>
          <cell r="N144">
            <v>20733</v>
          </cell>
          <cell r="O144">
            <v>93497</v>
          </cell>
          <cell r="P144">
            <v>0</v>
          </cell>
          <cell r="Q144" t="str">
            <v>N</v>
          </cell>
          <cell r="R144">
            <v>0</v>
          </cell>
          <cell r="S144">
            <v>0</v>
          </cell>
          <cell r="T144" t="str">
            <v>Driver - Lead</v>
          </cell>
          <cell r="U144" t="str">
            <v>SSC</v>
          </cell>
          <cell r="V144" t="str">
            <v>350S</v>
          </cell>
        </row>
        <row r="145">
          <cell r="B145">
            <v>73891</v>
          </cell>
          <cell r="C145" t="str">
            <v>5100014</v>
          </cell>
          <cell r="D145" t="str">
            <v>PITTO JR, FRANK J.</v>
          </cell>
          <cell r="E145" t="str">
            <v>FTSTC3</v>
          </cell>
          <cell r="F145" t="str">
            <v>Driver - Fantastic 3</v>
          </cell>
          <cell r="G145" t="str">
            <v>3</v>
          </cell>
          <cell r="H145" t="str">
            <v>350S</v>
          </cell>
          <cell r="I145">
            <v>33254</v>
          </cell>
          <cell r="J145">
            <v>33380</v>
          </cell>
          <cell r="K145">
            <v>33254</v>
          </cell>
          <cell r="L145" t="str">
            <v>DSP</v>
          </cell>
          <cell r="M145">
            <v>42.23</v>
          </cell>
          <cell r="N145">
            <v>26129</v>
          </cell>
          <cell r="O145">
            <v>39239</v>
          </cell>
          <cell r="P145">
            <v>0</v>
          </cell>
          <cell r="Q145" t="str">
            <v>N</v>
          </cell>
          <cell r="R145">
            <v>0</v>
          </cell>
          <cell r="S145">
            <v>0</v>
          </cell>
          <cell r="T145" t="str">
            <v>Driver - Lead</v>
          </cell>
          <cell r="U145" t="str">
            <v>SSC</v>
          </cell>
          <cell r="V145" t="str">
            <v>350S</v>
          </cell>
        </row>
        <row r="146">
          <cell r="B146">
            <v>74181</v>
          </cell>
          <cell r="C146" t="str">
            <v>5100812</v>
          </cell>
          <cell r="D146" t="str">
            <v>DOMDOMA, SHEILA J.</v>
          </cell>
          <cell r="E146" t="str">
            <v>ADAST2</v>
          </cell>
          <cell r="F146" t="str">
            <v>Admin Assistant II</v>
          </cell>
          <cell r="G146" t="str">
            <v>4</v>
          </cell>
          <cell r="H146" t="str">
            <v>350CLR</v>
          </cell>
          <cell r="I146">
            <v>33266</v>
          </cell>
          <cell r="J146">
            <v>1</v>
          </cell>
          <cell r="K146">
            <v>33266</v>
          </cell>
          <cell r="L146" t="str">
            <v>COM</v>
          </cell>
          <cell r="M146">
            <v>35.298000000000002</v>
          </cell>
          <cell r="N146">
            <v>19258</v>
          </cell>
          <cell r="O146">
            <v>465529</v>
          </cell>
          <cell r="P146">
            <v>0</v>
          </cell>
          <cell r="Q146" t="str">
            <v>N</v>
          </cell>
          <cell r="R146">
            <v>0</v>
          </cell>
          <cell r="S146">
            <v>0</v>
          </cell>
          <cell r="T146" t="str">
            <v>350CLR</v>
          </cell>
          <cell r="U146" t="str">
            <v>SSC</v>
          </cell>
          <cell r="V146" t="str">
            <v>350CLR</v>
          </cell>
        </row>
        <row r="147">
          <cell r="B147">
            <v>78027</v>
          </cell>
          <cell r="C147" t="str">
            <v>5100510</v>
          </cell>
          <cell r="D147" t="str">
            <v>GEORGE, DAWN T.</v>
          </cell>
          <cell r="E147" t="str">
            <v>CSREP2</v>
          </cell>
          <cell r="F147" t="str">
            <v>Customer Service Rep II</v>
          </cell>
          <cell r="G147" t="str">
            <v>4</v>
          </cell>
          <cell r="H147" t="str">
            <v>350CLR</v>
          </cell>
          <cell r="I147">
            <v>33476</v>
          </cell>
          <cell r="J147">
            <v>1</v>
          </cell>
          <cell r="K147">
            <v>33476</v>
          </cell>
          <cell r="L147" t="str">
            <v>SHP</v>
          </cell>
          <cell r="M147">
            <v>29.704999999999998</v>
          </cell>
          <cell r="N147">
            <v>24022</v>
          </cell>
          <cell r="O147">
            <v>58755</v>
          </cell>
          <cell r="P147">
            <v>0</v>
          </cell>
          <cell r="Q147" t="str">
            <v>N</v>
          </cell>
          <cell r="R147">
            <v>0</v>
          </cell>
          <cell r="S147">
            <v>0</v>
          </cell>
          <cell r="T147" t="str">
            <v>350CLR</v>
          </cell>
          <cell r="U147" t="str">
            <v>SSC</v>
          </cell>
          <cell r="V147" t="str">
            <v>350CLR</v>
          </cell>
        </row>
        <row r="148">
          <cell r="B148">
            <v>79020</v>
          </cell>
          <cell r="C148" t="str">
            <v>5100510</v>
          </cell>
          <cell r="D148" t="str">
            <v>PEREIRA, MELVIN T.</v>
          </cell>
          <cell r="E148" t="str">
            <v>MECHA1</v>
          </cell>
          <cell r="F148" t="str">
            <v>Mechanic (ASE Level 1)</v>
          </cell>
          <cell r="G148" t="str">
            <v>3</v>
          </cell>
          <cell r="H148" t="str">
            <v>350S</v>
          </cell>
          <cell r="I148">
            <v>33554</v>
          </cell>
          <cell r="J148">
            <v>33680</v>
          </cell>
          <cell r="K148">
            <v>33554</v>
          </cell>
          <cell r="L148" t="str">
            <v>SHP</v>
          </cell>
          <cell r="M148">
            <v>45.423000000000002</v>
          </cell>
          <cell r="N148">
            <v>22307</v>
          </cell>
          <cell r="O148">
            <v>58755</v>
          </cell>
          <cell r="P148">
            <v>0</v>
          </cell>
          <cell r="Q148" t="str">
            <v>N</v>
          </cell>
          <cell r="R148">
            <v>0</v>
          </cell>
          <cell r="S148">
            <v>0</v>
          </cell>
          <cell r="T148" t="str">
            <v>350S</v>
          </cell>
          <cell r="U148" t="str">
            <v>SSC</v>
          </cell>
          <cell r="V148" t="str">
            <v>350S</v>
          </cell>
        </row>
        <row r="149">
          <cell r="B149">
            <v>57824</v>
          </cell>
          <cell r="C149" t="str">
            <v>5100013</v>
          </cell>
          <cell r="D149" t="str">
            <v>MOORE, VICTOR S.</v>
          </cell>
          <cell r="E149" t="str">
            <v>DRBIC</v>
          </cell>
          <cell r="F149" t="str">
            <v>Driver - BIC</v>
          </cell>
          <cell r="G149" t="str">
            <v>3</v>
          </cell>
          <cell r="H149" t="str">
            <v>350S</v>
          </cell>
          <cell r="I149">
            <v>33666</v>
          </cell>
          <cell r="J149">
            <v>33792</v>
          </cell>
          <cell r="K149">
            <v>33666</v>
          </cell>
          <cell r="L149" t="str">
            <v>DSP</v>
          </cell>
          <cell r="M149">
            <v>42.23</v>
          </cell>
          <cell r="N149">
            <v>21576</v>
          </cell>
          <cell r="O149">
            <v>627137</v>
          </cell>
          <cell r="P149">
            <v>0</v>
          </cell>
          <cell r="Q149" t="str">
            <v>N</v>
          </cell>
          <cell r="R149">
            <v>0</v>
          </cell>
          <cell r="S149">
            <v>0</v>
          </cell>
          <cell r="T149" t="str">
            <v>Driver - BIC</v>
          </cell>
          <cell r="U149" t="str">
            <v>SSC</v>
          </cell>
          <cell r="V149" t="str">
            <v>350S</v>
          </cell>
        </row>
        <row r="150">
          <cell r="B150">
            <v>80514</v>
          </cell>
          <cell r="C150" t="str">
            <v>5100041</v>
          </cell>
          <cell r="D150" t="str">
            <v>BOLMER, FRANK F.</v>
          </cell>
          <cell r="E150" t="str">
            <v>DRFTLR</v>
          </cell>
          <cell r="F150" t="str">
            <v>Driver - Frontloader</v>
          </cell>
          <cell r="G150" t="str">
            <v>3</v>
          </cell>
          <cell r="H150" t="str">
            <v>350S</v>
          </cell>
          <cell r="I150">
            <v>33666</v>
          </cell>
          <cell r="J150">
            <v>33792</v>
          </cell>
          <cell r="K150">
            <v>33666</v>
          </cell>
          <cell r="L150" t="str">
            <v>DSP</v>
          </cell>
          <cell r="M150">
            <v>42.23</v>
          </cell>
          <cell r="N150">
            <v>23566</v>
          </cell>
          <cell r="O150">
            <v>627137</v>
          </cell>
          <cell r="P150">
            <v>0</v>
          </cell>
          <cell r="Q150" t="str">
            <v>N</v>
          </cell>
          <cell r="R150">
            <v>0</v>
          </cell>
          <cell r="S150">
            <v>0</v>
          </cell>
          <cell r="T150" t="str">
            <v>Driver - Lead</v>
          </cell>
          <cell r="U150" t="str">
            <v>SSC</v>
          </cell>
          <cell r="V150" t="str">
            <v>350S</v>
          </cell>
        </row>
        <row r="151">
          <cell r="B151">
            <v>40900</v>
          </cell>
          <cell r="C151" t="str">
            <v>5100014</v>
          </cell>
          <cell r="D151" t="str">
            <v>NORMAN, MICHAEL</v>
          </cell>
          <cell r="E151" t="str">
            <v>FTSTC3</v>
          </cell>
          <cell r="F151" t="str">
            <v>Driver - Fantastic 3</v>
          </cell>
          <cell r="G151" t="str">
            <v>3</v>
          </cell>
          <cell r="H151" t="str">
            <v>350S</v>
          </cell>
          <cell r="I151">
            <v>33681</v>
          </cell>
          <cell r="J151">
            <v>33807</v>
          </cell>
          <cell r="K151">
            <v>33681</v>
          </cell>
          <cell r="L151" t="str">
            <v>DSP</v>
          </cell>
          <cell r="M151">
            <v>42.23</v>
          </cell>
          <cell r="N151">
            <v>23159</v>
          </cell>
          <cell r="O151">
            <v>627137</v>
          </cell>
          <cell r="P151">
            <v>0</v>
          </cell>
          <cell r="Q151" t="str">
            <v>N</v>
          </cell>
          <cell r="R151">
            <v>0</v>
          </cell>
          <cell r="S151">
            <v>0</v>
          </cell>
          <cell r="T151" t="str">
            <v>Driver - Lead</v>
          </cell>
          <cell r="U151" t="str">
            <v>SSC</v>
          </cell>
          <cell r="V151" t="str">
            <v>350S</v>
          </cell>
        </row>
        <row r="152">
          <cell r="B152">
            <v>80670</v>
          </cell>
          <cell r="C152" t="str">
            <v>5100060</v>
          </cell>
          <cell r="D152" t="str">
            <v>MARTINEZ, FELIX</v>
          </cell>
          <cell r="E152" t="str">
            <v>DRDBOX</v>
          </cell>
          <cell r="F152" t="str">
            <v>Driver - Debris Box</v>
          </cell>
          <cell r="G152" t="str">
            <v>3</v>
          </cell>
          <cell r="H152" t="str">
            <v>350S</v>
          </cell>
          <cell r="I152">
            <v>32986</v>
          </cell>
          <cell r="J152">
            <v>33112</v>
          </cell>
          <cell r="K152">
            <v>33693</v>
          </cell>
          <cell r="L152" t="str">
            <v>COM</v>
          </cell>
          <cell r="M152">
            <v>42.23</v>
          </cell>
          <cell r="N152">
            <v>25872</v>
          </cell>
          <cell r="O152">
            <v>38404</v>
          </cell>
          <cell r="P152">
            <v>0</v>
          </cell>
          <cell r="Q152" t="str">
            <v>N</v>
          </cell>
          <cell r="R152">
            <v>0</v>
          </cell>
          <cell r="S152">
            <v>0</v>
          </cell>
          <cell r="T152" t="str">
            <v>Driver - Lead</v>
          </cell>
          <cell r="U152" t="str">
            <v>SSC</v>
          </cell>
          <cell r="V152" t="str">
            <v>350S</v>
          </cell>
        </row>
        <row r="153">
          <cell r="B153">
            <v>57710</v>
          </cell>
          <cell r="C153" t="str">
            <v>5100014</v>
          </cell>
          <cell r="D153" t="str">
            <v>CRUZ JR, RICHARD M</v>
          </cell>
          <cell r="E153" t="str">
            <v>FTSTC3</v>
          </cell>
          <cell r="F153" t="str">
            <v>Driver - Fantastic 3</v>
          </cell>
          <cell r="G153" t="str">
            <v>3</v>
          </cell>
          <cell r="H153" t="str">
            <v>350S</v>
          </cell>
          <cell r="I153">
            <v>33704</v>
          </cell>
          <cell r="J153">
            <v>33830</v>
          </cell>
          <cell r="K153">
            <v>33704</v>
          </cell>
          <cell r="L153" t="str">
            <v>DSP</v>
          </cell>
          <cell r="M153">
            <v>42.23</v>
          </cell>
          <cell r="N153">
            <v>22125</v>
          </cell>
          <cell r="O153">
            <v>627137</v>
          </cell>
          <cell r="P153">
            <v>0</v>
          </cell>
          <cell r="Q153" t="str">
            <v>N</v>
          </cell>
          <cell r="R153">
            <v>0</v>
          </cell>
          <cell r="S153">
            <v>0</v>
          </cell>
          <cell r="T153" t="str">
            <v>Driver - Lead</v>
          </cell>
          <cell r="U153" t="str">
            <v>SSC</v>
          </cell>
          <cell r="V153" t="str">
            <v>350S</v>
          </cell>
        </row>
        <row r="154">
          <cell r="B154">
            <v>82202</v>
          </cell>
          <cell r="C154" t="str">
            <v>5100060</v>
          </cell>
          <cell r="D154" t="str">
            <v>GONZALEZ, MARIANO</v>
          </cell>
          <cell r="E154" t="str">
            <v>DRDBOX</v>
          </cell>
          <cell r="F154" t="str">
            <v>Driver - Debris Box</v>
          </cell>
          <cell r="G154" t="str">
            <v>3</v>
          </cell>
          <cell r="H154" t="str">
            <v>350S</v>
          </cell>
          <cell r="I154">
            <v>33798</v>
          </cell>
          <cell r="J154">
            <v>33924</v>
          </cell>
          <cell r="K154">
            <v>33798</v>
          </cell>
          <cell r="L154" t="str">
            <v>COM</v>
          </cell>
          <cell r="M154">
            <v>42.23</v>
          </cell>
          <cell r="N154">
            <v>26424</v>
          </cell>
          <cell r="O154">
            <v>38404</v>
          </cell>
          <cell r="P154">
            <v>0</v>
          </cell>
          <cell r="Q154" t="str">
            <v>N</v>
          </cell>
          <cell r="R154">
            <v>0</v>
          </cell>
          <cell r="S154">
            <v>0</v>
          </cell>
          <cell r="T154" t="str">
            <v>Driver - Lead</v>
          </cell>
          <cell r="U154" t="str">
            <v>SSC</v>
          </cell>
          <cell r="V154" t="str">
            <v>350S</v>
          </cell>
        </row>
        <row r="155">
          <cell r="B155">
            <v>82659</v>
          </cell>
          <cell r="C155" t="str">
            <v>5100014</v>
          </cell>
          <cell r="D155" t="str">
            <v>PERUCHETTI JR, ROBERT</v>
          </cell>
          <cell r="E155" t="str">
            <v>FTSTC3</v>
          </cell>
          <cell r="F155" t="str">
            <v>Driver - Fantastic 3</v>
          </cell>
          <cell r="G155" t="str">
            <v>3</v>
          </cell>
          <cell r="H155" t="str">
            <v>350S</v>
          </cell>
          <cell r="I155">
            <v>32762</v>
          </cell>
          <cell r="J155">
            <v>32908</v>
          </cell>
          <cell r="K155">
            <v>33816</v>
          </cell>
          <cell r="L155" t="str">
            <v>DSP</v>
          </cell>
          <cell r="M155">
            <v>42.23</v>
          </cell>
          <cell r="N155">
            <v>23481</v>
          </cell>
          <cell r="O155">
            <v>39239</v>
          </cell>
          <cell r="P155">
            <v>0</v>
          </cell>
          <cell r="Q155" t="str">
            <v>N</v>
          </cell>
          <cell r="R155">
            <v>0</v>
          </cell>
          <cell r="S155">
            <v>0</v>
          </cell>
          <cell r="T155" t="str">
            <v>Driver - Lead</v>
          </cell>
          <cell r="U155" t="str">
            <v>SSC</v>
          </cell>
          <cell r="V155" t="str">
            <v>350S</v>
          </cell>
        </row>
        <row r="156">
          <cell r="B156">
            <v>83141</v>
          </cell>
          <cell r="C156" t="str">
            <v>5100014</v>
          </cell>
          <cell r="D156" t="str">
            <v>WONG, JUSTIN</v>
          </cell>
          <cell r="E156" t="str">
            <v>OPSMG</v>
          </cell>
          <cell r="F156" t="str">
            <v>Operations Manager</v>
          </cell>
          <cell r="G156" t="str">
            <v>2</v>
          </cell>
          <cell r="H156">
            <v>0</v>
          </cell>
          <cell r="I156">
            <v>33878</v>
          </cell>
          <cell r="J156">
            <v>33878</v>
          </cell>
          <cell r="K156">
            <v>33878</v>
          </cell>
          <cell r="L156" t="str">
            <v>MG2</v>
          </cell>
          <cell r="M156">
            <v>44.58</v>
          </cell>
          <cell r="N156">
            <v>25038</v>
          </cell>
          <cell r="O156">
            <v>627137</v>
          </cell>
          <cell r="P156" t="str">
            <v>23</v>
          </cell>
          <cell r="Q156" t="str">
            <v>Y</v>
          </cell>
          <cell r="R156">
            <v>0</v>
          </cell>
          <cell r="S156">
            <v>0</v>
          </cell>
          <cell r="T156" t="str">
            <v>NonU</v>
          </cell>
          <cell r="U156" t="str">
            <v>SSC</v>
          </cell>
          <cell r="V156" t="str">
            <v>NonU</v>
          </cell>
        </row>
        <row r="157">
          <cell r="B157">
            <v>83897</v>
          </cell>
          <cell r="C157" t="str">
            <v>5100014</v>
          </cell>
          <cell r="D157" t="str">
            <v>GONZALEZ, RAMON</v>
          </cell>
          <cell r="E157" t="str">
            <v>FTSTC3</v>
          </cell>
          <cell r="F157" t="str">
            <v>Driver - Fantastic 3</v>
          </cell>
          <cell r="G157" t="str">
            <v>3</v>
          </cell>
          <cell r="H157" t="str">
            <v>350S</v>
          </cell>
          <cell r="I157">
            <v>33912</v>
          </cell>
          <cell r="J157">
            <v>34039</v>
          </cell>
          <cell r="K157">
            <v>33912</v>
          </cell>
          <cell r="L157" t="str">
            <v>DSP</v>
          </cell>
          <cell r="M157">
            <v>42.23</v>
          </cell>
          <cell r="N157">
            <v>26357</v>
          </cell>
          <cell r="O157">
            <v>38906</v>
          </cell>
          <cell r="P157">
            <v>0</v>
          </cell>
          <cell r="Q157" t="str">
            <v>N</v>
          </cell>
          <cell r="R157">
            <v>0</v>
          </cell>
          <cell r="S157">
            <v>0</v>
          </cell>
          <cell r="T157" t="str">
            <v>Driver - Lead</v>
          </cell>
          <cell r="U157" t="str">
            <v>SSC</v>
          </cell>
          <cell r="V157" t="str">
            <v>350S</v>
          </cell>
        </row>
        <row r="158">
          <cell r="B158">
            <v>84831</v>
          </cell>
          <cell r="C158" t="str">
            <v>5100060</v>
          </cell>
          <cell r="D158" t="str">
            <v>LARA JR, MIGUEL A.</v>
          </cell>
          <cell r="E158" t="str">
            <v>DRDBOX</v>
          </cell>
          <cell r="F158" t="str">
            <v>Driver - Debris Box</v>
          </cell>
          <cell r="G158" t="str">
            <v>3</v>
          </cell>
          <cell r="H158" t="str">
            <v>350S</v>
          </cell>
          <cell r="I158">
            <v>34001</v>
          </cell>
          <cell r="J158">
            <v>34127</v>
          </cell>
          <cell r="K158">
            <v>34001</v>
          </cell>
          <cell r="L158" t="str">
            <v>COM</v>
          </cell>
          <cell r="M158">
            <v>42.23</v>
          </cell>
          <cell r="N158">
            <v>25396</v>
          </cell>
          <cell r="O158">
            <v>38404</v>
          </cell>
          <cell r="P158">
            <v>0</v>
          </cell>
          <cell r="Q158" t="str">
            <v>N</v>
          </cell>
          <cell r="R158">
            <v>0</v>
          </cell>
          <cell r="S158">
            <v>0</v>
          </cell>
          <cell r="T158" t="str">
            <v>Driver - Lead</v>
          </cell>
          <cell r="U158" t="str">
            <v>SSC</v>
          </cell>
          <cell r="V158" t="str">
            <v>350S</v>
          </cell>
        </row>
        <row r="159">
          <cell r="B159">
            <v>84929</v>
          </cell>
          <cell r="C159" t="str">
            <v>5100041</v>
          </cell>
          <cell r="D159" t="str">
            <v>ROMERO, JORGE</v>
          </cell>
          <cell r="E159" t="str">
            <v>DRFTLR</v>
          </cell>
          <cell r="F159" t="str">
            <v>Driver - Frontloader</v>
          </cell>
          <cell r="G159" t="str">
            <v>3</v>
          </cell>
          <cell r="H159" t="str">
            <v>350S</v>
          </cell>
          <cell r="I159">
            <v>34016</v>
          </cell>
          <cell r="J159">
            <v>34142</v>
          </cell>
          <cell r="K159">
            <v>34016</v>
          </cell>
          <cell r="L159" t="str">
            <v>DSP</v>
          </cell>
          <cell r="M159">
            <v>42.23</v>
          </cell>
          <cell r="N159">
            <v>24382</v>
          </cell>
          <cell r="O159">
            <v>627137</v>
          </cell>
          <cell r="P159">
            <v>0</v>
          </cell>
          <cell r="Q159" t="str">
            <v>N</v>
          </cell>
          <cell r="R159">
            <v>0</v>
          </cell>
          <cell r="S159">
            <v>0</v>
          </cell>
          <cell r="T159" t="str">
            <v>Driver - Lead</v>
          </cell>
          <cell r="U159" t="str">
            <v>SSC</v>
          </cell>
          <cell r="V159" t="str">
            <v>350S</v>
          </cell>
        </row>
        <row r="160">
          <cell r="B160">
            <v>85315</v>
          </cell>
          <cell r="C160" t="str">
            <v>5100060</v>
          </cell>
          <cell r="D160" t="str">
            <v>ALVAREZ JR, ARTURO</v>
          </cell>
          <cell r="E160" t="str">
            <v>DRDBOX</v>
          </cell>
          <cell r="F160" t="str">
            <v>Driver - Debris Box</v>
          </cell>
          <cell r="G160" t="str">
            <v>3</v>
          </cell>
          <cell r="H160" t="str">
            <v>350S</v>
          </cell>
          <cell r="I160">
            <v>34050</v>
          </cell>
          <cell r="J160">
            <v>34176</v>
          </cell>
          <cell r="K160">
            <v>34050</v>
          </cell>
          <cell r="L160" t="str">
            <v>COM</v>
          </cell>
          <cell r="M160">
            <v>42.23</v>
          </cell>
          <cell r="N160">
            <v>26973</v>
          </cell>
          <cell r="O160">
            <v>38607</v>
          </cell>
          <cell r="P160">
            <v>0</v>
          </cell>
          <cell r="Q160" t="str">
            <v>N</v>
          </cell>
          <cell r="R160">
            <v>0</v>
          </cell>
          <cell r="S160">
            <v>0</v>
          </cell>
          <cell r="T160" t="str">
            <v>Driver - Lead</v>
          </cell>
          <cell r="U160" t="str">
            <v>SSC</v>
          </cell>
          <cell r="V160" t="str">
            <v>350S</v>
          </cell>
        </row>
        <row r="161">
          <cell r="B161">
            <v>85788</v>
          </cell>
          <cell r="C161" t="str">
            <v>5100041</v>
          </cell>
          <cell r="D161" t="str">
            <v>ARAUJO, DAVID</v>
          </cell>
          <cell r="E161" t="str">
            <v>DRFTLR</v>
          </cell>
          <cell r="F161" t="str">
            <v>Driver - Frontloader</v>
          </cell>
          <cell r="G161" t="str">
            <v>3</v>
          </cell>
          <cell r="H161" t="str">
            <v>350S</v>
          </cell>
          <cell r="I161">
            <v>34092</v>
          </cell>
          <cell r="J161">
            <v>34218</v>
          </cell>
          <cell r="K161">
            <v>34092</v>
          </cell>
          <cell r="L161" t="str">
            <v>DSP</v>
          </cell>
          <cell r="M161">
            <v>42.23</v>
          </cell>
          <cell r="N161">
            <v>23562</v>
          </cell>
          <cell r="O161">
            <v>627137</v>
          </cell>
          <cell r="P161">
            <v>0</v>
          </cell>
          <cell r="Q161" t="str">
            <v>N</v>
          </cell>
          <cell r="R161">
            <v>0</v>
          </cell>
          <cell r="S161">
            <v>0</v>
          </cell>
          <cell r="T161" t="str">
            <v>Driver - Lead</v>
          </cell>
          <cell r="U161" t="str">
            <v>SSC</v>
          </cell>
          <cell r="V161" t="str">
            <v>350S</v>
          </cell>
        </row>
        <row r="162">
          <cell r="B162">
            <v>86094</v>
          </cell>
          <cell r="C162" t="str">
            <v>5100014</v>
          </cell>
          <cell r="D162" t="str">
            <v>MARTIN, UBALDO</v>
          </cell>
          <cell r="E162" t="str">
            <v>FTSTC3</v>
          </cell>
          <cell r="F162" t="str">
            <v>Driver - Fantastic 3</v>
          </cell>
          <cell r="G162" t="str">
            <v>3</v>
          </cell>
          <cell r="H162" t="str">
            <v>350S</v>
          </cell>
          <cell r="I162">
            <v>34101</v>
          </cell>
          <cell r="J162">
            <v>34227</v>
          </cell>
          <cell r="K162">
            <v>34101</v>
          </cell>
          <cell r="L162" t="str">
            <v>DSP</v>
          </cell>
          <cell r="M162">
            <v>42.23</v>
          </cell>
          <cell r="N162">
            <v>25968</v>
          </cell>
          <cell r="O162">
            <v>627137</v>
          </cell>
          <cell r="P162">
            <v>0</v>
          </cell>
          <cell r="Q162" t="str">
            <v>N</v>
          </cell>
          <cell r="R162">
            <v>0</v>
          </cell>
          <cell r="S162">
            <v>0</v>
          </cell>
          <cell r="T162" t="str">
            <v>Driver - Lead</v>
          </cell>
          <cell r="U162" t="str">
            <v>SSC</v>
          </cell>
          <cell r="V162" t="str">
            <v>350S</v>
          </cell>
        </row>
        <row r="163">
          <cell r="B163">
            <v>83889</v>
          </cell>
          <cell r="C163" t="str">
            <v>5100014</v>
          </cell>
          <cell r="D163" t="str">
            <v>ALVAREZ, XAVIER</v>
          </cell>
          <cell r="E163" t="str">
            <v>FTSTC3</v>
          </cell>
          <cell r="F163" t="str">
            <v>Driver - Fantastic 3</v>
          </cell>
          <cell r="G163" t="str">
            <v>3</v>
          </cell>
          <cell r="H163" t="str">
            <v>350S</v>
          </cell>
          <cell r="I163">
            <v>34141</v>
          </cell>
          <cell r="J163">
            <v>34267</v>
          </cell>
          <cell r="K163">
            <v>34141</v>
          </cell>
          <cell r="L163" t="str">
            <v>DSP</v>
          </cell>
          <cell r="M163">
            <v>42.23</v>
          </cell>
          <cell r="N163">
            <v>24883</v>
          </cell>
          <cell r="O163">
            <v>38404</v>
          </cell>
          <cell r="P163">
            <v>0</v>
          </cell>
          <cell r="Q163" t="str">
            <v>N</v>
          </cell>
          <cell r="R163">
            <v>0</v>
          </cell>
          <cell r="S163">
            <v>0</v>
          </cell>
          <cell r="T163" t="str">
            <v>Driver - Lead</v>
          </cell>
          <cell r="U163" t="str">
            <v>SSC</v>
          </cell>
          <cell r="V163" t="str">
            <v>350S</v>
          </cell>
        </row>
        <row r="164">
          <cell r="B164">
            <v>86553</v>
          </cell>
          <cell r="C164" t="str">
            <v>5100014</v>
          </cell>
          <cell r="D164" t="str">
            <v>PADILLA, RICARDO</v>
          </cell>
          <cell r="E164" t="str">
            <v>FTSTC3</v>
          </cell>
          <cell r="F164" t="str">
            <v>Driver - Fantastic 3</v>
          </cell>
          <cell r="G164" t="str">
            <v>3</v>
          </cell>
          <cell r="H164" t="str">
            <v>350S</v>
          </cell>
          <cell r="I164">
            <v>34144</v>
          </cell>
          <cell r="J164">
            <v>34270</v>
          </cell>
          <cell r="K164">
            <v>34144</v>
          </cell>
          <cell r="L164" t="str">
            <v>DSP</v>
          </cell>
          <cell r="M164">
            <v>42.23</v>
          </cell>
          <cell r="N164">
            <v>25582</v>
          </cell>
          <cell r="O164">
            <v>752464</v>
          </cell>
          <cell r="P164">
            <v>0</v>
          </cell>
          <cell r="Q164" t="str">
            <v>N</v>
          </cell>
          <cell r="R164">
            <v>0</v>
          </cell>
          <cell r="S164">
            <v>0</v>
          </cell>
          <cell r="T164" t="str">
            <v>Driver - Lead</v>
          </cell>
          <cell r="U164" t="str">
            <v>SSC</v>
          </cell>
          <cell r="V164" t="str">
            <v>350S</v>
          </cell>
        </row>
        <row r="165">
          <cell r="B165">
            <v>86684</v>
          </cell>
          <cell r="C165" t="str">
            <v>5100510</v>
          </cell>
          <cell r="D165" t="str">
            <v>GOMEZ, JOSE J.</v>
          </cell>
          <cell r="E165" t="str">
            <v>HELPER</v>
          </cell>
          <cell r="F165" t="str">
            <v>Helper</v>
          </cell>
          <cell r="G165" t="str">
            <v>3</v>
          </cell>
          <cell r="H165" t="str">
            <v>350S</v>
          </cell>
          <cell r="I165">
            <v>34148</v>
          </cell>
          <cell r="J165">
            <v>34274</v>
          </cell>
          <cell r="K165">
            <v>34148</v>
          </cell>
          <cell r="L165" t="str">
            <v>SHP</v>
          </cell>
          <cell r="M165">
            <v>40.18</v>
          </cell>
          <cell r="N165">
            <v>25091</v>
          </cell>
          <cell r="O165">
            <v>58755</v>
          </cell>
          <cell r="P165">
            <v>0</v>
          </cell>
          <cell r="Q165" t="str">
            <v>N</v>
          </cell>
          <cell r="R165">
            <v>0</v>
          </cell>
          <cell r="S165">
            <v>0</v>
          </cell>
          <cell r="T165" t="str">
            <v>Helper</v>
          </cell>
          <cell r="U165" t="str">
            <v>SSC</v>
          </cell>
          <cell r="V165" t="str">
            <v>350S</v>
          </cell>
        </row>
        <row r="166">
          <cell r="B166">
            <v>86836</v>
          </cell>
          <cell r="C166" t="str">
            <v>5100015</v>
          </cell>
          <cell r="D166" t="str">
            <v>MARTIN, ISMAEL</v>
          </cell>
          <cell r="E166" t="str">
            <v>DRIVER</v>
          </cell>
          <cell r="F166" t="str">
            <v>Driver</v>
          </cell>
          <cell r="G166" t="str">
            <v>3</v>
          </cell>
          <cell r="H166" t="str">
            <v>350S</v>
          </cell>
          <cell r="I166">
            <v>34163</v>
          </cell>
          <cell r="J166">
            <v>34289</v>
          </cell>
          <cell r="K166">
            <v>34163</v>
          </cell>
          <cell r="L166" t="str">
            <v>DSP</v>
          </cell>
          <cell r="M166">
            <v>42.23</v>
          </cell>
          <cell r="N166">
            <v>19783</v>
          </cell>
          <cell r="O166">
            <v>38228</v>
          </cell>
          <cell r="P166">
            <v>0</v>
          </cell>
          <cell r="Q166" t="str">
            <v>N</v>
          </cell>
          <cell r="R166">
            <v>0</v>
          </cell>
          <cell r="S166">
            <v>0</v>
          </cell>
          <cell r="T166" t="str">
            <v>Driver - Reg.</v>
          </cell>
          <cell r="U166" t="str">
            <v>SSC</v>
          </cell>
          <cell r="V166" t="str">
            <v>350S</v>
          </cell>
        </row>
        <row r="167">
          <cell r="B167">
            <v>39925</v>
          </cell>
          <cell r="C167" t="str">
            <v>5100014</v>
          </cell>
          <cell r="D167" t="str">
            <v>BORZONI II, JOHN</v>
          </cell>
          <cell r="E167" t="str">
            <v>FTSTC3</v>
          </cell>
          <cell r="F167" t="str">
            <v>Driver - Fantastic 3</v>
          </cell>
          <cell r="G167" t="str">
            <v>3</v>
          </cell>
          <cell r="H167" t="str">
            <v>350S</v>
          </cell>
          <cell r="I167">
            <v>29780</v>
          </cell>
          <cell r="J167">
            <v>29780</v>
          </cell>
          <cell r="K167">
            <v>34381</v>
          </cell>
          <cell r="L167" t="str">
            <v>DSP</v>
          </cell>
          <cell r="M167">
            <v>42.23</v>
          </cell>
          <cell r="N167">
            <v>23155</v>
          </cell>
          <cell r="O167">
            <v>4466094</v>
          </cell>
          <cell r="P167">
            <v>0</v>
          </cell>
          <cell r="Q167" t="str">
            <v>N</v>
          </cell>
          <cell r="R167">
            <v>0</v>
          </cell>
          <cell r="S167">
            <v>0</v>
          </cell>
          <cell r="T167" t="str">
            <v>Driver - Lead</v>
          </cell>
          <cell r="U167" t="str">
            <v>SSC</v>
          </cell>
          <cell r="V167" t="str">
            <v>350S</v>
          </cell>
        </row>
        <row r="168">
          <cell r="B168">
            <v>88719</v>
          </cell>
          <cell r="C168" t="str">
            <v>5100015</v>
          </cell>
          <cell r="D168" t="str">
            <v>MASIS, LUIS A.</v>
          </cell>
          <cell r="E168" t="str">
            <v>DRIVER</v>
          </cell>
          <cell r="F168" t="str">
            <v>Driver</v>
          </cell>
          <cell r="G168" t="str">
            <v>3</v>
          </cell>
          <cell r="H168" t="str">
            <v>350S</v>
          </cell>
          <cell r="I168">
            <v>34268</v>
          </cell>
          <cell r="J168">
            <v>34394</v>
          </cell>
          <cell r="K168">
            <v>34402</v>
          </cell>
          <cell r="L168" t="str">
            <v>DSP</v>
          </cell>
          <cell r="M168">
            <v>42.23</v>
          </cell>
          <cell r="N168">
            <v>23625</v>
          </cell>
          <cell r="O168">
            <v>627137</v>
          </cell>
          <cell r="P168">
            <v>0</v>
          </cell>
          <cell r="Q168" t="str">
            <v>N</v>
          </cell>
          <cell r="R168">
            <v>0</v>
          </cell>
          <cell r="S168">
            <v>0</v>
          </cell>
          <cell r="T168" t="str">
            <v>Driver - Reg.</v>
          </cell>
          <cell r="U168" t="str">
            <v>SSC</v>
          </cell>
          <cell r="V168" t="str">
            <v>350S</v>
          </cell>
        </row>
        <row r="169">
          <cell r="B169">
            <v>89252</v>
          </cell>
          <cell r="C169" t="str">
            <v>5100122</v>
          </cell>
          <cell r="D169" t="str">
            <v>GOMEZ, CESAR</v>
          </cell>
          <cell r="E169" t="str">
            <v>DRFTLR</v>
          </cell>
          <cell r="F169" t="str">
            <v>Driver - Frontloader</v>
          </cell>
          <cell r="G169" t="str">
            <v>3</v>
          </cell>
          <cell r="H169" t="str">
            <v>350S</v>
          </cell>
          <cell r="I169">
            <v>34459</v>
          </cell>
          <cell r="J169">
            <v>34585</v>
          </cell>
          <cell r="K169">
            <v>34459</v>
          </cell>
          <cell r="L169" t="str">
            <v>DSP</v>
          </cell>
          <cell r="M169">
            <v>42.23</v>
          </cell>
          <cell r="N169">
            <v>27083</v>
          </cell>
          <cell r="O169">
            <v>627137</v>
          </cell>
          <cell r="P169">
            <v>0</v>
          </cell>
          <cell r="Q169" t="str">
            <v>N</v>
          </cell>
          <cell r="R169">
            <v>0</v>
          </cell>
          <cell r="S169">
            <v>0</v>
          </cell>
          <cell r="T169" t="str">
            <v>Driver - Lead</v>
          </cell>
          <cell r="U169" t="str">
            <v>SSC</v>
          </cell>
          <cell r="V169" t="str">
            <v>350S</v>
          </cell>
        </row>
        <row r="170">
          <cell r="B170">
            <v>89261</v>
          </cell>
          <cell r="C170" t="str">
            <v>5100060</v>
          </cell>
          <cell r="D170" t="str">
            <v>GORDON, JEREMY L.</v>
          </cell>
          <cell r="E170" t="str">
            <v>DRDBOX</v>
          </cell>
          <cell r="F170" t="str">
            <v>Driver - Debris Box</v>
          </cell>
          <cell r="G170" t="str">
            <v>3</v>
          </cell>
          <cell r="H170" t="str">
            <v>350S</v>
          </cell>
          <cell r="I170">
            <v>34463</v>
          </cell>
          <cell r="J170">
            <v>34589</v>
          </cell>
          <cell r="K170">
            <v>34463</v>
          </cell>
          <cell r="L170" t="str">
            <v>COM</v>
          </cell>
          <cell r="M170">
            <v>42.23</v>
          </cell>
          <cell r="N170">
            <v>27733</v>
          </cell>
          <cell r="O170">
            <v>38607</v>
          </cell>
          <cell r="P170">
            <v>0</v>
          </cell>
          <cell r="Q170" t="str">
            <v>N</v>
          </cell>
          <cell r="R170">
            <v>0</v>
          </cell>
          <cell r="S170">
            <v>0</v>
          </cell>
          <cell r="T170" t="str">
            <v>Driver - Lead</v>
          </cell>
          <cell r="U170" t="str">
            <v>SSC</v>
          </cell>
          <cell r="V170" t="str">
            <v>350S</v>
          </cell>
        </row>
        <row r="171">
          <cell r="B171">
            <v>42315</v>
          </cell>
          <cell r="C171" t="str">
            <v>5100041</v>
          </cell>
          <cell r="D171" t="str">
            <v>HUMPHREY, SHAWN W</v>
          </cell>
          <cell r="E171" t="str">
            <v>DRFTLR</v>
          </cell>
          <cell r="F171" t="str">
            <v>Driver - Frontloader</v>
          </cell>
          <cell r="G171" t="str">
            <v>3</v>
          </cell>
          <cell r="H171" t="str">
            <v>350S</v>
          </cell>
          <cell r="I171">
            <v>32020</v>
          </cell>
          <cell r="J171">
            <v>34596</v>
          </cell>
          <cell r="K171">
            <v>34470</v>
          </cell>
          <cell r="L171" t="str">
            <v>DSP</v>
          </cell>
          <cell r="M171">
            <v>42.23</v>
          </cell>
          <cell r="N171">
            <v>23579</v>
          </cell>
          <cell r="O171">
            <v>350705</v>
          </cell>
          <cell r="P171">
            <v>0</v>
          </cell>
          <cell r="Q171" t="str">
            <v>N</v>
          </cell>
          <cell r="R171">
            <v>0</v>
          </cell>
          <cell r="S171">
            <v>0</v>
          </cell>
          <cell r="T171" t="str">
            <v>Driver - Lead</v>
          </cell>
          <cell r="U171" t="str">
            <v>SSC</v>
          </cell>
          <cell r="V171" t="str">
            <v>350S</v>
          </cell>
        </row>
        <row r="172">
          <cell r="B172">
            <v>89295</v>
          </cell>
          <cell r="C172" t="str">
            <v>5100041</v>
          </cell>
          <cell r="D172" t="str">
            <v>OROPEZA, CLEMENTE</v>
          </cell>
          <cell r="E172" t="str">
            <v>DRFTLR</v>
          </cell>
          <cell r="F172" t="str">
            <v>Driver - Frontloader</v>
          </cell>
          <cell r="G172" t="str">
            <v>3</v>
          </cell>
          <cell r="H172" t="str">
            <v>350S</v>
          </cell>
          <cell r="I172">
            <v>34470</v>
          </cell>
          <cell r="J172">
            <v>34596</v>
          </cell>
          <cell r="K172">
            <v>34470</v>
          </cell>
          <cell r="L172" t="str">
            <v>DSP</v>
          </cell>
          <cell r="M172">
            <v>42.23</v>
          </cell>
          <cell r="N172">
            <v>22728</v>
          </cell>
          <cell r="O172">
            <v>41380</v>
          </cell>
          <cell r="P172">
            <v>0</v>
          </cell>
          <cell r="Q172" t="str">
            <v>N</v>
          </cell>
          <cell r="R172">
            <v>0</v>
          </cell>
          <cell r="S172">
            <v>0</v>
          </cell>
          <cell r="T172" t="str">
            <v>Driver - Lead</v>
          </cell>
          <cell r="U172" t="str">
            <v>SSC</v>
          </cell>
          <cell r="V172" t="str">
            <v>350S</v>
          </cell>
        </row>
        <row r="173">
          <cell r="B173">
            <v>89869</v>
          </cell>
          <cell r="C173" t="str">
            <v>5100014</v>
          </cell>
          <cell r="D173" t="str">
            <v>BARBA JR, GILBERTO</v>
          </cell>
          <cell r="E173" t="str">
            <v>FTSTC3</v>
          </cell>
          <cell r="F173" t="str">
            <v>Driver - Fantastic 3</v>
          </cell>
          <cell r="G173" t="str">
            <v>3</v>
          </cell>
          <cell r="H173" t="str">
            <v>350S</v>
          </cell>
          <cell r="I173">
            <v>34535</v>
          </cell>
          <cell r="J173">
            <v>34661</v>
          </cell>
          <cell r="K173">
            <v>34535</v>
          </cell>
          <cell r="L173" t="str">
            <v>DSP</v>
          </cell>
          <cell r="M173">
            <v>42.23</v>
          </cell>
          <cell r="N173">
            <v>26985</v>
          </cell>
          <cell r="O173">
            <v>39239</v>
          </cell>
          <cell r="P173">
            <v>0</v>
          </cell>
          <cell r="Q173" t="str">
            <v>N</v>
          </cell>
          <cell r="R173">
            <v>0</v>
          </cell>
          <cell r="S173">
            <v>0</v>
          </cell>
          <cell r="T173" t="str">
            <v>Driver - Lead</v>
          </cell>
          <cell r="U173" t="str">
            <v>SSC</v>
          </cell>
          <cell r="V173" t="str">
            <v>350S</v>
          </cell>
        </row>
        <row r="174">
          <cell r="B174">
            <v>89789</v>
          </cell>
          <cell r="C174" t="str">
            <v>5100014</v>
          </cell>
          <cell r="D174" t="str">
            <v>GOMEZ, JOSE R.</v>
          </cell>
          <cell r="E174" t="str">
            <v>FTSTC3</v>
          </cell>
          <cell r="F174" t="str">
            <v>Driver - Fantastic 3</v>
          </cell>
          <cell r="G174" t="str">
            <v>3</v>
          </cell>
          <cell r="H174" t="str">
            <v>350S</v>
          </cell>
          <cell r="I174">
            <v>34540</v>
          </cell>
          <cell r="J174">
            <v>34666</v>
          </cell>
          <cell r="K174">
            <v>34540</v>
          </cell>
          <cell r="L174" t="str">
            <v>DSP</v>
          </cell>
          <cell r="M174">
            <v>42.23</v>
          </cell>
          <cell r="N174">
            <v>24777</v>
          </cell>
          <cell r="O174">
            <v>627137</v>
          </cell>
          <cell r="P174">
            <v>0</v>
          </cell>
          <cell r="Q174" t="str">
            <v>N</v>
          </cell>
          <cell r="R174">
            <v>0</v>
          </cell>
          <cell r="S174">
            <v>0</v>
          </cell>
          <cell r="T174" t="str">
            <v>Driver - Lead</v>
          </cell>
          <cell r="U174" t="str">
            <v>SSC</v>
          </cell>
          <cell r="V174" t="str">
            <v>350S</v>
          </cell>
        </row>
        <row r="175">
          <cell r="B175">
            <v>42008</v>
          </cell>
          <cell r="C175" t="str">
            <v>5100510</v>
          </cell>
          <cell r="D175" t="str">
            <v>OCEGUERA, ALEJANDRO</v>
          </cell>
          <cell r="E175" t="str">
            <v>AFORE1</v>
          </cell>
          <cell r="F175" t="str">
            <v>Asst Foreperson - Shop (ASE 1)</v>
          </cell>
          <cell r="G175" t="str">
            <v>3</v>
          </cell>
          <cell r="H175" t="str">
            <v>350S</v>
          </cell>
          <cell r="I175">
            <v>30775</v>
          </cell>
          <cell r="J175">
            <v>30901</v>
          </cell>
          <cell r="K175">
            <v>34740</v>
          </cell>
          <cell r="L175" t="str">
            <v>SHP</v>
          </cell>
          <cell r="M175">
            <v>46.115000000000002</v>
          </cell>
          <cell r="N175">
            <v>22070</v>
          </cell>
          <cell r="O175">
            <v>58755</v>
          </cell>
          <cell r="P175">
            <v>0</v>
          </cell>
          <cell r="Q175" t="str">
            <v>N</v>
          </cell>
          <cell r="R175">
            <v>0</v>
          </cell>
          <cell r="S175">
            <v>0</v>
          </cell>
          <cell r="T175" t="str">
            <v>350S</v>
          </cell>
          <cell r="U175" t="str">
            <v>SSC</v>
          </cell>
          <cell r="V175" t="str">
            <v>350S</v>
          </cell>
        </row>
        <row r="176">
          <cell r="B176">
            <v>92451</v>
          </cell>
          <cell r="C176" t="str">
            <v>5100510</v>
          </cell>
          <cell r="D176" t="str">
            <v>PICAZO, OSCAR</v>
          </cell>
          <cell r="E176" t="str">
            <v>FTSTC3</v>
          </cell>
          <cell r="F176" t="str">
            <v>Driver - Fantastic 3</v>
          </cell>
          <cell r="G176" t="str">
            <v>3</v>
          </cell>
          <cell r="H176" t="str">
            <v>350S</v>
          </cell>
          <cell r="I176">
            <v>34785</v>
          </cell>
          <cell r="J176">
            <v>34911</v>
          </cell>
          <cell r="K176">
            <v>34785</v>
          </cell>
          <cell r="L176" t="str">
            <v>CRT</v>
          </cell>
          <cell r="M176">
            <v>42.23</v>
          </cell>
          <cell r="N176">
            <v>27285</v>
          </cell>
          <cell r="O176">
            <v>58755</v>
          </cell>
          <cell r="P176">
            <v>0</v>
          </cell>
          <cell r="Q176" t="str">
            <v>N</v>
          </cell>
          <cell r="R176">
            <v>0</v>
          </cell>
          <cell r="S176">
            <v>0</v>
          </cell>
          <cell r="T176" t="str">
            <v>Driver - Lead</v>
          </cell>
          <cell r="U176" t="str">
            <v>SSC</v>
          </cell>
          <cell r="V176" t="str">
            <v>350S</v>
          </cell>
        </row>
        <row r="177">
          <cell r="B177">
            <v>92478</v>
          </cell>
          <cell r="C177" t="str">
            <v>5100014</v>
          </cell>
          <cell r="D177" t="str">
            <v>TALTON, MICHAEL E.</v>
          </cell>
          <cell r="E177" t="str">
            <v>FTSTC3</v>
          </cell>
          <cell r="F177" t="str">
            <v>Driver - Fantastic 3</v>
          </cell>
          <cell r="G177" t="str">
            <v>3</v>
          </cell>
          <cell r="H177" t="str">
            <v>350S</v>
          </cell>
          <cell r="I177">
            <v>34787</v>
          </cell>
          <cell r="J177">
            <v>34913</v>
          </cell>
          <cell r="K177">
            <v>34787</v>
          </cell>
          <cell r="L177" t="str">
            <v>DSP</v>
          </cell>
          <cell r="M177">
            <v>42.23</v>
          </cell>
          <cell r="N177">
            <v>22440</v>
          </cell>
          <cell r="O177">
            <v>39239</v>
          </cell>
          <cell r="P177">
            <v>0</v>
          </cell>
          <cell r="Q177" t="str">
            <v>N</v>
          </cell>
          <cell r="R177">
            <v>0</v>
          </cell>
          <cell r="S177">
            <v>0</v>
          </cell>
          <cell r="T177" t="str">
            <v>Driver - Lead</v>
          </cell>
          <cell r="U177" t="str">
            <v>SSC</v>
          </cell>
          <cell r="V177" t="str">
            <v>350S</v>
          </cell>
        </row>
        <row r="178">
          <cell r="B178">
            <v>92531</v>
          </cell>
          <cell r="C178" t="str">
            <v>5100510</v>
          </cell>
          <cell r="D178" t="str">
            <v>VEGA, CARLOS L.</v>
          </cell>
          <cell r="E178" t="str">
            <v>FTSTC3</v>
          </cell>
          <cell r="F178" t="str">
            <v>Driver - Fantastic 3</v>
          </cell>
          <cell r="G178" t="str">
            <v>3</v>
          </cell>
          <cell r="H178" t="str">
            <v>350S</v>
          </cell>
          <cell r="I178">
            <v>34789</v>
          </cell>
          <cell r="J178">
            <v>34915</v>
          </cell>
          <cell r="K178">
            <v>34789</v>
          </cell>
          <cell r="L178" t="str">
            <v>CRT</v>
          </cell>
          <cell r="M178">
            <v>42.23</v>
          </cell>
          <cell r="N178">
            <v>20105</v>
          </cell>
          <cell r="O178">
            <v>58755</v>
          </cell>
          <cell r="P178">
            <v>0</v>
          </cell>
          <cell r="Q178" t="str">
            <v>N</v>
          </cell>
          <cell r="R178">
            <v>0</v>
          </cell>
          <cell r="S178">
            <v>0</v>
          </cell>
          <cell r="T178" t="str">
            <v>Driver - Lead</v>
          </cell>
          <cell r="U178" t="str">
            <v>SSC</v>
          </cell>
          <cell r="V178" t="str">
            <v>350S</v>
          </cell>
        </row>
        <row r="179">
          <cell r="B179">
            <v>92662</v>
          </cell>
          <cell r="C179" t="str">
            <v>5100014</v>
          </cell>
          <cell r="D179" t="str">
            <v>VAELEI, TISIMASI K.</v>
          </cell>
          <cell r="E179" t="str">
            <v>FTSTC3</v>
          </cell>
          <cell r="F179" t="str">
            <v>Driver - Fantastic 3</v>
          </cell>
          <cell r="G179" t="str">
            <v>3</v>
          </cell>
          <cell r="H179" t="str">
            <v>350S</v>
          </cell>
          <cell r="I179">
            <v>34800</v>
          </cell>
          <cell r="J179">
            <v>34926</v>
          </cell>
          <cell r="K179">
            <v>34800</v>
          </cell>
          <cell r="L179" t="str">
            <v>DSP</v>
          </cell>
          <cell r="M179">
            <v>42.23</v>
          </cell>
          <cell r="N179">
            <v>23866</v>
          </cell>
          <cell r="O179">
            <v>752464</v>
          </cell>
          <cell r="P179">
            <v>0</v>
          </cell>
          <cell r="Q179" t="str">
            <v>N</v>
          </cell>
          <cell r="R179">
            <v>0</v>
          </cell>
          <cell r="S179">
            <v>0</v>
          </cell>
          <cell r="T179" t="str">
            <v>Driver - Lead</v>
          </cell>
          <cell r="U179" t="str">
            <v>SSC</v>
          </cell>
          <cell r="V179" t="str">
            <v>350S</v>
          </cell>
        </row>
        <row r="180">
          <cell r="B180">
            <v>92742</v>
          </cell>
          <cell r="C180" t="str">
            <v>5100014</v>
          </cell>
          <cell r="D180" t="str">
            <v>SCURRY, LARRY N.</v>
          </cell>
          <cell r="E180" t="str">
            <v>FTSTC3</v>
          </cell>
          <cell r="F180" t="str">
            <v>Driver - Fantastic 3</v>
          </cell>
          <cell r="G180" t="str">
            <v>3</v>
          </cell>
          <cell r="H180" t="str">
            <v>350S</v>
          </cell>
          <cell r="I180">
            <v>34806</v>
          </cell>
          <cell r="J180">
            <v>34932</v>
          </cell>
          <cell r="K180">
            <v>34806</v>
          </cell>
          <cell r="L180" t="str">
            <v>DSP</v>
          </cell>
          <cell r="M180">
            <v>42.23</v>
          </cell>
          <cell r="N180">
            <v>19329</v>
          </cell>
          <cell r="O180">
            <v>39239</v>
          </cell>
          <cell r="P180">
            <v>0</v>
          </cell>
          <cell r="Q180" t="str">
            <v>N</v>
          </cell>
          <cell r="R180">
            <v>0</v>
          </cell>
          <cell r="S180">
            <v>0</v>
          </cell>
          <cell r="T180" t="str">
            <v>Driver - Lead</v>
          </cell>
          <cell r="U180" t="str">
            <v>SSC</v>
          </cell>
          <cell r="V180" t="str">
            <v>350S</v>
          </cell>
        </row>
        <row r="181">
          <cell r="B181">
            <v>92831</v>
          </cell>
          <cell r="C181" t="str">
            <v>5100060</v>
          </cell>
          <cell r="D181" t="str">
            <v>OROPEZA, MIGUEL A.</v>
          </cell>
          <cell r="E181" t="str">
            <v>DRDBOX</v>
          </cell>
          <cell r="F181" t="str">
            <v>Driver - Debris Box</v>
          </cell>
          <cell r="G181" t="str">
            <v>3</v>
          </cell>
          <cell r="H181" t="str">
            <v>350S</v>
          </cell>
          <cell r="I181">
            <v>34824</v>
          </cell>
          <cell r="J181">
            <v>34950</v>
          </cell>
          <cell r="K181">
            <v>34824</v>
          </cell>
          <cell r="L181" t="str">
            <v>COM</v>
          </cell>
          <cell r="M181">
            <v>42.23</v>
          </cell>
          <cell r="N181">
            <v>26378</v>
          </cell>
          <cell r="O181">
            <v>38607</v>
          </cell>
          <cell r="P181">
            <v>0</v>
          </cell>
          <cell r="Q181" t="str">
            <v>N</v>
          </cell>
          <cell r="R181">
            <v>0</v>
          </cell>
          <cell r="S181">
            <v>0</v>
          </cell>
          <cell r="T181" t="str">
            <v>Driver - Lead</v>
          </cell>
          <cell r="U181" t="str">
            <v>SSC</v>
          </cell>
          <cell r="V181" t="str">
            <v>350S</v>
          </cell>
        </row>
        <row r="182">
          <cell r="B182">
            <v>93201</v>
          </cell>
          <cell r="C182" t="str">
            <v>5100014</v>
          </cell>
          <cell r="D182" t="str">
            <v>BINGEN, MAX F.</v>
          </cell>
          <cell r="E182" t="str">
            <v>FTSTC3</v>
          </cell>
          <cell r="F182" t="str">
            <v>Driver - Fantastic 3</v>
          </cell>
          <cell r="G182" t="str">
            <v>3</v>
          </cell>
          <cell r="H182" t="str">
            <v>350S</v>
          </cell>
          <cell r="I182">
            <v>34862</v>
          </cell>
          <cell r="J182">
            <v>34988</v>
          </cell>
          <cell r="K182">
            <v>34862</v>
          </cell>
          <cell r="L182" t="str">
            <v>DSP</v>
          </cell>
          <cell r="M182">
            <v>42.23</v>
          </cell>
          <cell r="N182">
            <v>23427</v>
          </cell>
          <cell r="O182">
            <v>38906</v>
          </cell>
          <cell r="P182">
            <v>0</v>
          </cell>
          <cell r="Q182" t="str">
            <v>N</v>
          </cell>
          <cell r="R182">
            <v>0</v>
          </cell>
          <cell r="S182">
            <v>0</v>
          </cell>
          <cell r="T182" t="str">
            <v>Driver - Lead</v>
          </cell>
          <cell r="U182" t="str">
            <v>SSC</v>
          </cell>
          <cell r="V182" t="str">
            <v>350S</v>
          </cell>
        </row>
        <row r="183">
          <cell r="B183">
            <v>93497</v>
          </cell>
          <cell r="C183" t="str">
            <v>5100014</v>
          </cell>
          <cell r="D183" t="str">
            <v>HANSEN, JAMES ALAN</v>
          </cell>
          <cell r="E183" t="str">
            <v>OPSUP</v>
          </cell>
          <cell r="F183" t="str">
            <v>Operations Supvsr</v>
          </cell>
          <cell r="G183" t="str">
            <v>2</v>
          </cell>
          <cell r="H183">
            <v>0</v>
          </cell>
          <cell r="I183">
            <v>34886</v>
          </cell>
          <cell r="J183">
            <v>34886</v>
          </cell>
          <cell r="K183">
            <v>34886</v>
          </cell>
          <cell r="L183">
            <v>0</v>
          </cell>
          <cell r="M183">
            <v>37.375</v>
          </cell>
          <cell r="N183">
            <v>19106</v>
          </cell>
          <cell r="O183">
            <v>20061</v>
          </cell>
          <cell r="P183" t="str">
            <v>22</v>
          </cell>
          <cell r="Q183" t="str">
            <v>Y</v>
          </cell>
          <cell r="R183">
            <v>0</v>
          </cell>
          <cell r="S183">
            <v>0</v>
          </cell>
          <cell r="T183" t="str">
            <v>NonU</v>
          </cell>
          <cell r="U183" t="str">
            <v>SSC</v>
          </cell>
          <cell r="V183" t="str">
            <v>NonU</v>
          </cell>
        </row>
        <row r="184">
          <cell r="B184">
            <v>93833</v>
          </cell>
          <cell r="C184" t="str">
            <v>5100014</v>
          </cell>
          <cell r="D184" t="str">
            <v>GALDAMEZ, HERBERT W.</v>
          </cell>
          <cell r="E184" t="str">
            <v>FTSTC3</v>
          </cell>
          <cell r="F184" t="str">
            <v>Driver - Fantastic 3</v>
          </cell>
          <cell r="G184" t="str">
            <v>3</v>
          </cell>
          <cell r="H184" t="str">
            <v>350S</v>
          </cell>
          <cell r="I184">
            <v>34939</v>
          </cell>
          <cell r="J184">
            <v>35065</v>
          </cell>
          <cell r="K184">
            <v>34939</v>
          </cell>
          <cell r="L184" t="str">
            <v>DSP</v>
          </cell>
          <cell r="M184">
            <v>42.23</v>
          </cell>
          <cell r="N184">
            <v>25561</v>
          </cell>
          <cell r="O184">
            <v>627137</v>
          </cell>
          <cell r="P184">
            <v>0</v>
          </cell>
          <cell r="Q184" t="str">
            <v>N</v>
          </cell>
          <cell r="R184">
            <v>0</v>
          </cell>
          <cell r="S184">
            <v>0</v>
          </cell>
          <cell r="T184" t="str">
            <v>Driver - Lead</v>
          </cell>
          <cell r="U184" t="str">
            <v>SSC</v>
          </cell>
          <cell r="V184" t="str">
            <v>350S</v>
          </cell>
        </row>
        <row r="185">
          <cell r="B185">
            <v>94140</v>
          </cell>
          <cell r="C185" t="str">
            <v>5100014</v>
          </cell>
          <cell r="D185" t="str">
            <v>WYSLING, ALAN R.</v>
          </cell>
          <cell r="E185" t="str">
            <v>FTSTC3</v>
          </cell>
          <cell r="F185" t="str">
            <v>Driver - Fantastic 3</v>
          </cell>
          <cell r="G185" t="str">
            <v>3</v>
          </cell>
          <cell r="H185" t="str">
            <v>350S</v>
          </cell>
          <cell r="I185">
            <v>34983</v>
          </cell>
          <cell r="J185">
            <v>35109</v>
          </cell>
          <cell r="K185">
            <v>34983</v>
          </cell>
          <cell r="L185" t="str">
            <v>DSP</v>
          </cell>
          <cell r="M185">
            <v>42.23</v>
          </cell>
          <cell r="N185">
            <v>24844</v>
          </cell>
          <cell r="O185">
            <v>93497</v>
          </cell>
          <cell r="P185">
            <v>0</v>
          </cell>
          <cell r="Q185" t="str">
            <v>N</v>
          </cell>
          <cell r="R185">
            <v>0</v>
          </cell>
          <cell r="S185">
            <v>0</v>
          </cell>
          <cell r="T185" t="str">
            <v>Driver - Lead</v>
          </cell>
          <cell r="U185" t="str">
            <v>SSC</v>
          </cell>
          <cell r="V185" t="str">
            <v>350S</v>
          </cell>
        </row>
        <row r="186">
          <cell r="B186">
            <v>94764</v>
          </cell>
          <cell r="C186" t="str">
            <v>5100060</v>
          </cell>
          <cell r="D186" t="str">
            <v>BARAJAS, FORTUNATO</v>
          </cell>
          <cell r="E186" t="str">
            <v>DRDBOX</v>
          </cell>
          <cell r="F186" t="str">
            <v>Driver - Debris Box</v>
          </cell>
          <cell r="G186" t="str">
            <v>3</v>
          </cell>
          <cell r="H186" t="str">
            <v>350S</v>
          </cell>
          <cell r="I186">
            <v>35017</v>
          </cell>
          <cell r="J186">
            <v>35143</v>
          </cell>
          <cell r="K186">
            <v>35017</v>
          </cell>
          <cell r="L186" t="str">
            <v>COM</v>
          </cell>
          <cell r="M186">
            <v>42.23</v>
          </cell>
          <cell r="N186">
            <v>22689</v>
          </cell>
          <cell r="O186">
            <v>38607</v>
          </cell>
          <cell r="P186">
            <v>0</v>
          </cell>
          <cell r="Q186" t="str">
            <v>N</v>
          </cell>
          <cell r="R186">
            <v>0</v>
          </cell>
          <cell r="S186">
            <v>0</v>
          </cell>
          <cell r="T186" t="str">
            <v>Driver - Lead</v>
          </cell>
          <cell r="U186" t="str">
            <v>SSC</v>
          </cell>
          <cell r="V186" t="str">
            <v>350S</v>
          </cell>
        </row>
        <row r="187">
          <cell r="B187">
            <v>94916</v>
          </cell>
          <cell r="C187" t="str">
            <v>5100014</v>
          </cell>
          <cell r="D187" t="str">
            <v>BANDES, CAMILO J.</v>
          </cell>
          <cell r="E187" t="str">
            <v>FTSTC3</v>
          </cell>
          <cell r="F187" t="str">
            <v>Driver - Fantastic 3</v>
          </cell>
          <cell r="G187" t="str">
            <v>3</v>
          </cell>
          <cell r="H187" t="str">
            <v>350S</v>
          </cell>
          <cell r="I187">
            <v>35037</v>
          </cell>
          <cell r="J187">
            <v>35163</v>
          </cell>
          <cell r="K187">
            <v>35037</v>
          </cell>
          <cell r="L187" t="str">
            <v>DSP</v>
          </cell>
          <cell r="M187">
            <v>42.23</v>
          </cell>
          <cell r="N187">
            <v>26671</v>
          </cell>
          <cell r="O187">
            <v>627137</v>
          </cell>
          <cell r="P187">
            <v>0</v>
          </cell>
          <cell r="Q187" t="str">
            <v>N</v>
          </cell>
          <cell r="R187">
            <v>0</v>
          </cell>
          <cell r="S187">
            <v>0</v>
          </cell>
          <cell r="T187" t="str">
            <v>Driver - Lead</v>
          </cell>
          <cell r="U187" t="str">
            <v>SSC</v>
          </cell>
          <cell r="V187" t="str">
            <v>350S</v>
          </cell>
        </row>
        <row r="188">
          <cell r="B188">
            <v>94975</v>
          </cell>
          <cell r="C188" t="str">
            <v>5100010</v>
          </cell>
          <cell r="D188" t="str">
            <v>BADER, MIRIAM</v>
          </cell>
          <cell r="E188" t="str">
            <v>CSREP2</v>
          </cell>
          <cell r="F188" t="str">
            <v>Customer Service Rep II</v>
          </cell>
          <cell r="G188" t="str">
            <v>4</v>
          </cell>
          <cell r="H188" t="str">
            <v>350CLR</v>
          </cell>
          <cell r="I188">
            <v>35044</v>
          </cell>
          <cell r="J188">
            <v>1</v>
          </cell>
          <cell r="K188">
            <v>35044</v>
          </cell>
          <cell r="L188" t="str">
            <v>OF2</v>
          </cell>
          <cell r="M188">
            <v>29.704999999999998</v>
          </cell>
          <cell r="N188">
            <v>20943</v>
          </cell>
          <cell r="O188">
            <v>42251</v>
          </cell>
          <cell r="P188">
            <v>0</v>
          </cell>
          <cell r="Q188" t="str">
            <v>N</v>
          </cell>
          <cell r="R188">
            <v>0</v>
          </cell>
          <cell r="S188">
            <v>0</v>
          </cell>
          <cell r="T188" t="str">
            <v>350CLR</v>
          </cell>
          <cell r="U188" t="str">
            <v>SSC</v>
          </cell>
          <cell r="V188" t="str">
            <v>350CLR</v>
          </cell>
        </row>
        <row r="189">
          <cell r="B189">
            <v>95724</v>
          </cell>
          <cell r="C189" t="str">
            <v>5100014</v>
          </cell>
          <cell r="D189" t="str">
            <v>DO, MICHAEL</v>
          </cell>
          <cell r="E189" t="str">
            <v>FTSTC3</v>
          </cell>
          <cell r="F189" t="str">
            <v>Driver - Fantastic 3</v>
          </cell>
          <cell r="G189" t="str">
            <v>3</v>
          </cell>
          <cell r="H189" t="str">
            <v>350S</v>
          </cell>
          <cell r="I189">
            <v>35074</v>
          </cell>
          <cell r="J189">
            <v>35200</v>
          </cell>
          <cell r="K189">
            <v>35074</v>
          </cell>
          <cell r="L189" t="str">
            <v>DSP</v>
          </cell>
          <cell r="M189">
            <v>42.23</v>
          </cell>
          <cell r="N189">
            <v>25313</v>
          </cell>
          <cell r="O189">
            <v>627137</v>
          </cell>
          <cell r="P189">
            <v>0</v>
          </cell>
          <cell r="Q189" t="str">
            <v>N</v>
          </cell>
          <cell r="R189">
            <v>0</v>
          </cell>
          <cell r="S189">
            <v>0</v>
          </cell>
          <cell r="T189" t="str">
            <v>Driver - Lead</v>
          </cell>
          <cell r="U189" t="str">
            <v>SSC</v>
          </cell>
          <cell r="V189" t="str">
            <v>350S</v>
          </cell>
        </row>
        <row r="190">
          <cell r="B190">
            <v>95741</v>
          </cell>
          <cell r="C190" t="str">
            <v>5100014</v>
          </cell>
          <cell r="D190" t="str">
            <v>HERNANDEZ, RAYMUNDO</v>
          </cell>
          <cell r="E190" t="str">
            <v>FTSTC3</v>
          </cell>
          <cell r="F190" t="str">
            <v>Driver - Fantastic 3</v>
          </cell>
          <cell r="G190" t="str">
            <v>3</v>
          </cell>
          <cell r="H190" t="str">
            <v>350S</v>
          </cell>
          <cell r="I190">
            <v>35076</v>
          </cell>
          <cell r="J190">
            <v>35202</v>
          </cell>
          <cell r="K190">
            <v>35076</v>
          </cell>
          <cell r="L190" t="str">
            <v>DSP</v>
          </cell>
          <cell r="M190">
            <v>42.23</v>
          </cell>
          <cell r="N190">
            <v>26317</v>
          </cell>
          <cell r="O190">
            <v>627137</v>
          </cell>
          <cell r="P190">
            <v>0</v>
          </cell>
          <cell r="Q190" t="str">
            <v>N</v>
          </cell>
          <cell r="R190">
            <v>0</v>
          </cell>
          <cell r="S190">
            <v>0</v>
          </cell>
          <cell r="T190" t="str">
            <v>Driver - Lead</v>
          </cell>
          <cell r="U190" t="str">
            <v>SSC</v>
          </cell>
          <cell r="V190" t="str">
            <v>350S</v>
          </cell>
        </row>
        <row r="191">
          <cell r="B191">
            <v>95804</v>
          </cell>
          <cell r="C191" t="str">
            <v>5100050</v>
          </cell>
          <cell r="D191" t="str">
            <v>GOMEZ, JOHN</v>
          </cell>
          <cell r="E191" t="str">
            <v>DRIVER</v>
          </cell>
          <cell r="F191" t="str">
            <v>Driver</v>
          </cell>
          <cell r="G191" t="str">
            <v>3</v>
          </cell>
          <cell r="H191" t="str">
            <v>350S</v>
          </cell>
          <cell r="I191">
            <v>35086</v>
          </cell>
          <cell r="J191">
            <v>35212</v>
          </cell>
          <cell r="K191">
            <v>35086</v>
          </cell>
          <cell r="L191" t="str">
            <v>DSP</v>
          </cell>
          <cell r="M191">
            <v>42.23</v>
          </cell>
          <cell r="N191">
            <v>25349</v>
          </cell>
          <cell r="O191">
            <v>58755</v>
          </cell>
          <cell r="P191">
            <v>0</v>
          </cell>
          <cell r="Q191" t="str">
            <v>N</v>
          </cell>
          <cell r="R191">
            <v>0</v>
          </cell>
          <cell r="S191">
            <v>0</v>
          </cell>
          <cell r="T191" t="str">
            <v>Driver - Reg.</v>
          </cell>
          <cell r="U191" t="str">
            <v>SSC</v>
          </cell>
          <cell r="V191" t="str">
            <v>350S</v>
          </cell>
        </row>
        <row r="192">
          <cell r="B192">
            <v>82051</v>
          </cell>
          <cell r="C192" t="str">
            <v>5100014</v>
          </cell>
          <cell r="D192" t="str">
            <v>BARBA, RICARDO B.</v>
          </cell>
          <cell r="E192" t="str">
            <v>FTSTC3</v>
          </cell>
          <cell r="F192" t="str">
            <v>Driver - Fantastic 3</v>
          </cell>
          <cell r="G192" t="str">
            <v>3</v>
          </cell>
          <cell r="H192" t="str">
            <v>350S</v>
          </cell>
          <cell r="I192">
            <v>33105</v>
          </cell>
          <cell r="J192">
            <v>35233</v>
          </cell>
          <cell r="K192">
            <v>35107</v>
          </cell>
          <cell r="L192" t="str">
            <v>DSP</v>
          </cell>
          <cell r="M192">
            <v>42.23</v>
          </cell>
          <cell r="N192">
            <v>24892</v>
          </cell>
          <cell r="O192">
            <v>627137</v>
          </cell>
          <cell r="P192">
            <v>0</v>
          </cell>
          <cell r="Q192" t="str">
            <v>N</v>
          </cell>
          <cell r="R192">
            <v>0</v>
          </cell>
          <cell r="S192">
            <v>0</v>
          </cell>
          <cell r="T192" t="str">
            <v>Driver - Lead</v>
          </cell>
          <cell r="U192" t="str">
            <v>SSC</v>
          </cell>
          <cell r="V192" t="str">
            <v>350S</v>
          </cell>
        </row>
        <row r="193">
          <cell r="B193">
            <v>96575</v>
          </cell>
          <cell r="C193" t="str">
            <v>5100014</v>
          </cell>
          <cell r="D193" t="str">
            <v>RATTARO, JEFF</v>
          </cell>
          <cell r="E193" t="str">
            <v>FTSTC3</v>
          </cell>
          <cell r="F193" t="str">
            <v>Driver - Fantastic 3</v>
          </cell>
          <cell r="G193" t="str">
            <v>3</v>
          </cell>
          <cell r="H193" t="str">
            <v>350S</v>
          </cell>
          <cell r="I193">
            <v>35159</v>
          </cell>
          <cell r="J193">
            <v>35285</v>
          </cell>
          <cell r="K193">
            <v>35159</v>
          </cell>
          <cell r="L193" t="str">
            <v>DSP</v>
          </cell>
          <cell r="M193">
            <v>42.23</v>
          </cell>
          <cell r="N193">
            <v>28162</v>
          </cell>
          <cell r="O193">
            <v>38228</v>
          </cell>
          <cell r="P193">
            <v>0</v>
          </cell>
          <cell r="Q193" t="str">
            <v>N</v>
          </cell>
          <cell r="R193">
            <v>0</v>
          </cell>
          <cell r="S193">
            <v>0</v>
          </cell>
          <cell r="T193" t="str">
            <v>Driver - Lead</v>
          </cell>
          <cell r="U193" t="str">
            <v>SSC</v>
          </cell>
          <cell r="V193" t="str">
            <v>350S</v>
          </cell>
        </row>
        <row r="194">
          <cell r="B194">
            <v>97586</v>
          </cell>
          <cell r="C194" t="str">
            <v>5100013</v>
          </cell>
          <cell r="D194" t="str">
            <v>ZAMUDIO, ROBERTO</v>
          </cell>
          <cell r="E194" t="str">
            <v>DRBIC</v>
          </cell>
          <cell r="F194" t="str">
            <v>Driver - BIC</v>
          </cell>
          <cell r="G194" t="str">
            <v>3</v>
          </cell>
          <cell r="H194" t="str">
            <v>350S</v>
          </cell>
          <cell r="I194">
            <v>35234</v>
          </cell>
          <cell r="J194">
            <v>35360</v>
          </cell>
          <cell r="K194">
            <v>35234</v>
          </cell>
          <cell r="L194" t="str">
            <v>DSP</v>
          </cell>
          <cell r="M194">
            <v>42.23</v>
          </cell>
          <cell r="N194">
            <v>21890</v>
          </cell>
          <cell r="O194">
            <v>350705</v>
          </cell>
          <cell r="P194">
            <v>0</v>
          </cell>
          <cell r="Q194" t="str">
            <v>N</v>
          </cell>
          <cell r="R194">
            <v>0</v>
          </cell>
          <cell r="S194">
            <v>0</v>
          </cell>
          <cell r="T194" t="str">
            <v>Driver - BIC</v>
          </cell>
          <cell r="U194" t="str">
            <v>SSC</v>
          </cell>
          <cell r="V194" t="str">
            <v>350S</v>
          </cell>
        </row>
        <row r="195">
          <cell r="B195">
            <v>97615</v>
          </cell>
          <cell r="C195" t="str">
            <v>5100014</v>
          </cell>
          <cell r="D195" t="str">
            <v>PIKE, ERIC</v>
          </cell>
          <cell r="E195" t="str">
            <v>FTSTC3</v>
          </cell>
          <cell r="F195" t="str">
            <v>Driver - Fantastic 3</v>
          </cell>
          <cell r="G195" t="str">
            <v>3</v>
          </cell>
          <cell r="H195" t="str">
            <v>350S</v>
          </cell>
          <cell r="I195">
            <v>35241</v>
          </cell>
          <cell r="J195">
            <v>35367</v>
          </cell>
          <cell r="K195">
            <v>35241</v>
          </cell>
          <cell r="L195" t="str">
            <v>DSP</v>
          </cell>
          <cell r="M195">
            <v>42.23</v>
          </cell>
          <cell r="N195">
            <v>25157</v>
          </cell>
          <cell r="O195">
            <v>627137</v>
          </cell>
          <cell r="P195">
            <v>0</v>
          </cell>
          <cell r="Q195" t="str">
            <v>N</v>
          </cell>
          <cell r="R195">
            <v>0</v>
          </cell>
          <cell r="S195">
            <v>0</v>
          </cell>
          <cell r="T195" t="str">
            <v>Driver - Lead</v>
          </cell>
          <cell r="U195" t="str">
            <v>SSC</v>
          </cell>
          <cell r="V195" t="str">
            <v>350S</v>
          </cell>
        </row>
        <row r="196">
          <cell r="B196">
            <v>97623</v>
          </cell>
          <cell r="C196" t="str">
            <v>5100014</v>
          </cell>
          <cell r="D196" t="str">
            <v>GOMEZ, ERNESTO</v>
          </cell>
          <cell r="E196" t="str">
            <v>FTSTC3</v>
          </cell>
          <cell r="F196" t="str">
            <v>Driver - Fantastic 3</v>
          </cell>
          <cell r="G196" t="str">
            <v>3</v>
          </cell>
          <cell r="H196" t="str">
            <v>350S</v>
          </cell>
          <cell r="I196">
            <v>35242</v>
          </cell>
          <cell r="J196">
            <v>35368</v>
          </cell>
          <cell r="K196">
            <v>35242</v>
          </cell>
          <cell r="L196" t="str">
            <v>DSP</v>
          </cell>
          <cell r="M196">
            <v>42.23</v>
          </cell>
          <cell r="N196">
            <v>25149</v>
          </cell>
          <cell r="O196">
            <v>627137</v>
          </cell>
          <cell r="P196">
            <v>0</v>
          </cell>
          <cell r="Q196" t="str">
            <v>N</v>
          </cell>
          <cell r="R196">
            <v>0</v>
          </cell>
          <cell r="S196">
            <v>0</v>
          </cell>
          <cell r="T196" t="str">
            <v>Driver - Lead</v>
          </cell>
          <cell r="U196" t="str">
            <v>SSC</v>
          </cell>
          <cell r="V196" t="str">
            <v>350S</v>
          </cell>
        </row>
        <row r="197">
          <cell r="B197">
            <v>98298</v>
          </cell>
          <cell r="C197" t="str">
            <v>5100014</v>
          </cell>
          <cell r="D197" t="str">
            <v>PONCE, SAMUEL</v>
          </cell>
          <cell r="E197" t="str">
            <v>FTSTC3</v>
          </cell>
          <cell r="F197" t="str">
            <v>Driver - Fantastic 3</v>
          </cell>
          <cell r="G197" t="str">
            <v>3</v>
          </cell>
          <cell r="H197" t="str">
            <v>350S</v>
          </cell>
          <cell r="I197">
            <v>35298</v>
          </cell>
          <cell r="J197">
            <v>35424</v>
          </cell>
          <cell r="K197">
            <v>35298</v>
          </cell>
          <cell r="L197" t="str">
            <v>DSP</v>
          </cell>
          <cell r="M197">
            <v>42.23</v>
          </cell>
          <cell r="N197">
            <v>23243</v>
          </cell>
          <cell r="O197">
            <v>627137</v>
          </cell>
          <cell r="P197">
            <v>0</v>
          </cell>
          <cell r="Q197" t="str">
            <v>N</v>
          </cell>
          <cell r="R197">
            <v>0</v>
          </cell>
          <cell r="S197">
            <v>0</v>
          </cell>
          <cell r="T197" t="str">
            <v>Driver - Lead</v>
          </cell>
          <cell r="U197" t="str">
            <v>SSC</v>
          </cell>
          <cell r="V197" t="str">
            <v>350S</v>
          </cell>
        </row>
        <row r="198">
          <cell r="B198">
            <v>98440</v>
          </cell>
          <cell r="C198" t="str">
            <v>5100013</v>
          </cell>
          <cell r="D198" t="str">
            <v>GUTIERREZ, ROGELIO</v>
          </cell>
          <cell r="E198" t="str">
            <v>DRBIC</v>
          </cell>
          <cell r="F198" t="str">
            <v>Driver - BIC</v>
          </cell>
          <cell r="G198" t="str">
            <v>3</v>
          </cell>
          <cell r="H198" t="str">
            <v>350S</v>
          </cell>
          <cell r="I198">
            <v>35312</v>
          </cell>
          <cell r="J198">
            <v>35439</v>
          </cell>
          <cell r="K198">
            <v>35312</v>
          </cell>
          <cell r="L198" t="str">
            <v>DSP</v>
          </cell>
          <cell r="M198">
            <v>42.23</v>
          </cell>
          <cell r="N198">
            <v>25079</v>
          </cell>
          <cell r="O198">
            <v>350705</v>
          </cell>
          <cell r="P198">
            <v>0</v>
          </cell>
          <cell r="Q198" t="str">
            <v>N</v>
          </cell>
          <cell r="R198">
            <v>0</v>
          </cell>
          <cell r="S198">
            <v>0</v>
          </cell>
          <cell r="T198" t="str">
            <v>Driver - BIC</v>
          </cell>
          <cell r="U198" t="str">
            <v>SSC</v>
          </cell>
          <cell r="V198" t="str">
            <v>350S</v>
          </cell>
        </row>
        <row r="199">
          <cell r="B199">
            <v>98765</v>
          </cell>
          <cell r="C199" t="str">
            <v>5100015</v>
          </cell>
          <cell r="D199" t="str">
            <v>LIPKINS, TERRANCE A.</v>
          </cell>
          <cell r="E199" t="str">
            <v>DRIVER</v>
          </cell>
          <cell r="F199" t="str">
            <v>Driver</v>
          </cell>
          <cell r="G199" t="str">
            <v>3</v>
          </cell>
          <cell r="H199" t="str">
            <v>350S</v>
          </cell>
          <cell r="I199">
            <v>35345</v>
          </cell>
          <cell r="J199">
            <v>35472</v>
          </cell>
          <cell r="K199">
            <v>35345</v>
          </cell>
          <cell r="L199" t="str">
            <v>DSP</v>
          </cell>
          <cell r="M199">
            <v>42.23</v>
          </cell>
          <cell r="N199">
            <v>27560</v>
          </cell>
          <cell r="O199">
            <v>83141</v>
          </cell>
          <cell r="P199">
            <v>0</v>
          </cell>
          <cell r="Q199" t="str">
            <v>N</v>
          </cell>
          <cell r="R199">
            <v>0</v>
          </cell>
          <cell r="S199">
            <v>0</v>
          </cell>
          <cell r="T199" t="str">
            <v>Driver - Reg.</v>
          </cell>
          <cell r="U199" t="str">
            <v>SSC</v>
          </cell>
          <cell r="V199" t="str">
            <v>350S</v>
          </cell>
        </row>
        <row r="200">
          <cell r="B200">
            <v>98802</v>
          </cell>
          <cell r="C200" t="str">
            <v>5100014</v>
          </cell>
          <cell r="D200" t="str">
            <v>PLASCENCIA, RUBEN</v>
          </cell>
          <cell r="E200" t="str">
            <v>FTSTC3</v>
          </cell>
          <cell r="F200" t="str">
            <v>Driver - Fantastic 3</v>
          </cell>
          <cell r="G200" t="str">
            <v>3</v>
          </cell>
          <cell r="H200" t="str">
            <v>350S</v>
          </cell>
          <cell r="I200">
            <v>35352</v>
          </cell>
          <cell r="J200">
            <v>35479</v>
          </cell>
          <cell r="K200">
            <v>35352</v>
          </cell>
          <cell r="L200" t="str">
            <v>DSP</v>
          </cell>
          <cell r="M200">
            <v>42.23</v>
          </cell>
          <cell r="N200">
            <v>25449</v>
          </cell>
          <cell r="O200">
            <v>627137</v>
          </cell>
          <cell r="P200">
            <v>0</v>
          </cell>
          <cell r="Q200" t="str">
            <v>N</v>
          </cell>
          <cell r="R200">
            <v>0</v>
          </cell>
          <cell r="S200">
            <v>0</v>
          </cell>
          <cell r="T200" t="str">
            <v>Driver - Lead</v>
          </cell>
          <cell r="U200" t="str">
            <v>SSC</v>
          </cell>
          <cell r="V200" t="str">
            <v>350S</v>
          </cell>
        </row>
        <row r="201">
          <cell r="B201">
            <v>98870</v>
          </cell>
          <cell r="C201" t="str">
            <v>5100014</v>
          </cell>
          <cell r="D201" t="str">
            <v>JOHNSON, RICKEY</v>
          </cell>
          <cell r="E201" t="str">
            <v>FTSTC3</v>
          </cell>
          <cell r="F201" t="str">
            <v>Driver - Fantastic 3</v>
          </cell>
          <cell r="G201" t="str">
            <v>3</v>
          </cell>
          <cell r="H201" t="str">
            <v>350S</v>
          </cell>
          <cell r="I201">
            <v>35361</v>
          </cell>
          <cell r="J201">
            <v>35488</v>
          </cell>
          <cell r="K201">
            <v>35361</v>
          </cell>
          <cell r="L201" t="str">
            <v>DSP</v>
          </cell>
          <cell r="M201">
            <v>42.23</v>
          </cell>
          <cell r="N201">
            <v>20684</v>
          </cell>
          <cell r="O201">
            <v>83141</v>
          </cell>
          <cell r="P201">
            <v>0</v>
          </cell>
          <cell r="Q201" t="str">
            <v>N</v>
          </cell>
          <cell r="R201">
            <v>0</v>
          </cell>
          <cell r="S201">
            <v>0</v>
          </cell>
          <cell r="T201" t="str">
            <v>Driver - Lead</v>
          </cell>
          <cell r="U201" t="str">
            <v>SSC</v>
          </cell>
          <cell r="V201" t="str">
            <v>350S</v>
          </cell>
        </row>
        <row r="202">
          <cell r="B202">
            <v>99071</v>
          </cell>
          <cell r="C202" t="str">
            <v>5100014</v>
          </cell>
          <cell r="D202" t="str">
            <v>MERCADO, JAMES</v>
          </cell>
          <cell r="E202" t="str">
            <v>FTSTC3</v>
          </cell>
          <cell r="F202" t="str">
            <v>Driver - Fantastic 3</v>
          </cell>
          <cell r="G202" t="str">
            <v>3</v>
          </cell>
          <cell r="H202" t="str">
            <v>350S</v>
          </cell>
          <cell r="I202">
            <v>35381</v>
          </cell>
          <cell r="J202">
            <v>35508</v>
          </cell>
          <cell r="K202">
            <v>35381</v>
          </cell>
          <cell r="L202" t="str">
            <v>DSP</v>
          </cell>
          <cell r="M202">
            <v>42.23</v>
          </cell>
          <cell r="N202">
            <v>24865</v>
          </cell>
          <cell r="O202">
            <v>83141</v>
          </cell>
          <cell r="P202">
            <v>0</v>
          </cell>
          <cell r="Q202" t="str">
            <v>N</v>
          </cell>
          <cell r="R202">
            <v>0</v>
          </cell>
          <cell r="S202">
            <v>0</v>
          </cell>
          <cell r="T202" t="str">
            <v>Driver - Lead</v>
          </cell>
          <cell r="U202" t="str">
            <v>SSC</v>
          </cell>
          <cell r="V202" t="str">
            <v>350S</v>
          </cell>
        </row>
        <row r="203">
          <cell r="B203">
            <v>99151</v>
          </cell>
          <cell r="C203" t="str">
            <v>5100014</v>
          </cell>
          <cell r="D203" t="str">
            <v>CANDELARIO, RUBEN</v>
          </cell>
          <cell r="E203" t="str">
            <v>FTSTC3</v>
          </cell>
          <cell r="F203" t="str">
            <v>Driver - Fantastic 3</v>
          </cell>
          <cell r="G203" t="str">
            <v>3</v>
          </cell>
          <cell r="H203" t="str">
            <v>350S</v>
          </cell>
          <cell r="I203">
            <v>33000</v>
          </cell>
          <cell r="J203">
            <v>33126</v>
          </cell>
          <cell r="K203">
            <v>35401</v>
          </cell>
          <cell r="L203" t="str">
            <v>DSP</v>
          </cell>
          <cell r="M203">
            <v>42.23</v>
          </cell>
          <cell r="N203">
            <v>25677</v>
          </cell>
          <cell r="O203">
            <v>83141</v>
          </cell>
          <cell r="P203">
            <v>0</v>
          </cell>
          <cell r="Q203" t="str">
            <v>N</v>
          </cell>
          <cell r="R203">
            <v>0</v>
          </cell>
          <cell r="S203">
            <v>0</v>
          </cell>
          <cell r="T203" t="str">
            <v>Driver - Lead</v>
          </cell>
          <cell r="U203" t="str">
            <v>SSC</v>
          </cell>
          <cell r="V203" t="str">
            <v>350S</v>
          </cell>
        </row>
        <row r="204">
          <cell r="B204">
            <v>99442</v>
          </cell>
          <cell r="C204" t="str">
            <v>5100014</v>
          </cell>
          <cell r="D204" t="str">
            <v>GONZALEZ, RIGOBERTO</v>
          </cell>
          <cell r="E204" t="str">
            <v>FTSTC3</v>
          </cell>
          <cell r="F204" t="str">
            <v>Driver - Fantastic 3</v>
          </cell>
          <cell r="G204" t="str">
            <v>3</v>
          </cell>
          <cell r="H204" t="str">
            <v>350S</v>
          </cell>
          <cell r="I204">
            <v>32238</v>
          </cell>
          <cell r="J204">
            <v>32878</v>
          </cell>
          <cell r="K204">
            <v>35402</v>
          </cell>
          <cell r="L204" t="str">
            <v>DSP</v>
          </cell>
          <cell r="M204">
            <v>42.23</v>
          </cell>
          <cell r="N204">
            <v>25259</v>
          </cell>
          <cell r="O204">
            <v>83141</v>
          </cell>
          <cell r="P204">
            <v>0</v>
          </cell>
          <cell r="Q204" t="str">
            <v>N</v>
          </cell>
          <cell r="R204">
            <v>0</v>
          </cell>
          <cell r="S204">
            <v>0</v>
          </cell>
          <cell r="T204" t="str">
            <v>Driver - Lead</v>
          </cell>
          <cell r="U204" t="str">
            <v>SSC</v>
          </cell>
          <cell r="V204" t="str">
            <v>350S</v>
          </cell>
        </row>
        <row r="205">
          <cell r="B205">
            <v>99451</v>
          </cell>
          <cell r="C205" t="str">
            <v>5100014</v>
          </cell>
          <cell r="D205" t="str">
            <v>RENTERIA, MARTIN</v>
          </cell>
          <cell r="E205" t="str">
            <v>FTSTC3</v>
          </cell>
          <cell r="F205" t="str">
            <v>Driver - Fantastic 3</v>
          </cell>
          <cell r="G205" t="str">
            <v>3</v>
          </cell>
          <cell r="H205" t="str">
            <v>350S</v>
          </cell>
          <cell r="I205">
            <v>33855</v>
          </cell>
          <cell r="J205">
            <v>33982</v>
          </cell>
          <cell r="K205">
            <v>35403</v>
          </cell>
          <cell r="L205" t="str">
            <v>DSP</v>
          </cell>
          <cell r="M205">
            <v>42.23</v>
          </cell>
          <cell r="N205">
            <v>24188</v>
          </cell>
          <cell r="O205">
            <v>83141</v>
          </cell>
          <cell r="P205">
            <v>0</v>
          </cell>
          <cell r="Q205" t="str">
            <v>N</v>
          </cell>
          <cell r="R205">
            <v>0</v>
          </cell>
          <cell r="S205">
            <v>0</v>
          </cell>
          <cell r="T205" t="str">
            <v>Driver - Lead</v>
          </cell>
          <cell r="U205" t="str">
            <v>SSC</v>
          </cell>
          <cell r="V205" t="str">
            <v>350S</v>
          </cell>
        </row>
        <row r="206">
          <cell r="B206">
            <v>99531</v>
          </cell>
          <cell r="C206" t="str">
            <v>5100050</v>
          </cell>
          <cell r="D206" t="str">
            <v>WILE, JAMES</v>
          </cell>
          <cell r="E206" t="str">
            <v>DRIVER</v>
          </cell>
          <cell r="F206" t="str">
            <v>Driver</v>
          </cell>
          <cell r="G206" t="str">
            <v>3</v>
          </cell>
          <cell r="H206" t="str">
            <v>350S</v>
          </cell>
          <cell r="I206">
            <v>35415</v>
          </cell>
          <cell r="J206">
            <v>35542</v>
          </cell>
          <cell r="K206">
            <v>35415</v>
          </cell>
          <cell r="L206" t="str">
            <v>DSP</v>
          </cell>
          <cell r="M206">
            <v>42.23</v>
          </cell>
          <cell r="N206">
            <v>26140</v>
          </cell>
          <cell r="O206">
            <v>83141</v>
          </cell>
          <cell r="P206">
            <v>0</v>
          </cell>
          <cell r="Q206" t="str">
            <v>N</v>
          </cell>
          <cell r="R206">
            <v>0</v>
          </cell>
          <cell r="S206">
            <v>0</v>
          </cell>
          <cell r="T206" t="str">
            <v>Driver - Reg.</v>
          </cell>
          <cell r="U206" t="str">
            <v>SSC</v>
          </cell>
          <cell r="V206" t="str">
            <v>350S</v>
          </cell>
        </row>
        <row r="207">
          <cell r="B207">
            <v>99717</v>
          </cell>
          <cell r="C207" t="str">
            <v>5100014</v>
          </cell>
          <cell r="D207" t="str">
            <v>LUPPINO, DARYL</v>
          </cell>
          <cell r="E207" t="str">
            <v>FTSTC3</v>
          </cell>
          <cell r="F207" t="str">
            <v>Driver - Fantastic 3</v>
          </cell>
          <cell r="G207" t="str">
            <v>3</v>
          </cell>
          <cell r="H207" t="str">
            <v>350S</v>
          </cell>
          <cell r="I207">
            <v>35422</v>
          </cell>
          <cell r="J207">
            <v>35548</v>
          </cell>
          <cell r="K207">
            <v>35422</v>
          </cell>
          <cell r="L207" t="str">
            <v>DSP</v>
          </cell>
          <cell r="M207">
            <v>42.23</v>
          </cell>
          <cell r="N207">
            <v>21860</v>
          </cell>
          <cell r="O207">
            <v>83141</v>
          </cell>
          <cell r="P207">
            <v>0</v>
          </cell>
          <cell r="Q207" t="str">
            <v>N</v>
          </cell>
          <cell r="R207">
            <v>0</v>
          </cell>
          <cell r="S207">
            <v>0</v>
          </cell>
          <cell r="T207" t="str">
            <v>Driver - Lead</v>
          </cell>
          <cell r="U207" t="str">
            <v>SSC</v>
          </cell>
          <cell r="V207" t="str">
            <v>350S</v>
          </cell>
        </row>
        <row r="208">
          <cell r="B208">
            <v>100327</v>
          </cell>
          <cell r="C208" t="str">
            <v>5100015</v>
          </cell>
          <cell r="D208" t="str">
            <v>VERA, MANUEL B</v>
          </cell>
          <cell r="E208" t="str">
            <v>DRIVER</v>
          </cell>
          <cell r="F208" t="str">
            <v>Driver</v>
          </cell>
          <cell r="G208" t="str">
            <v>3</v>
          </cell>
          <cell r="H208" t="str">
            <v>350S</v>
          </cell>
          <cell r="I208">
            <v>33002</v>
          </cell>
          <cell r="J208">
            <v>33128</v>
          </cell>
          <cell r="K208">
            <v>35485</v>
          </cell>
          <cell r="L208" t="str">
            <v>DSP</v>
          </cell>
          <cell r="M208">
            <v>42.23</v>
          </cell>
          <cell r="N208">
            <v>25931</v>
          </cell>
          <cell r="O208">
            <v>627137</v>
          </cell>
          <cell r="P208">
            <v>0</v>
          </cell>
          <cell r="Q208" t="str">
            <v>N</v>
          </cell>
          <cell r="R208">
            <v>0</v>
          </cell>
          <cell r="S208">
            <v>0</v>
          </cell>
          <cell r="T208" t="str">
            <v>Driver - Reg.</v>
          </cell>
          <cell r="U208" t="str">
            <v>SSC</v>
          </cell>
          <cell r="V208" t="str">
            <v>350S</v>
          </cell>
        </row>
        <row r="209">
          <cell r="B209">
            <v>100554</v>
          </cell>
          <cell r="C209" t="str">
            <v>5100014</v>
          </cell>
          <cell r="D209" t="str">
            <v>MIMS, DEMITRI</v>
          </cell>
          <cell r="E209" t="str">
            <v>FTSTC3</v>
          </cell>
          <cell r="F209" t="str">
            <v>Driver - Fantastic 3</v>
          </cell>
          <cell r="G209" t="str">
            <v>3</v>
          </cell>
          <cell r="H209" t="str">
            <v>350S</v>
          </cell>
          <cell r="I209">
            <v>35508</v>
          </cell>
          <cell r="J209">
            <v>35634</v>
          </cell>
          <cell r="K209">
            <v>35508</v>
          </cell>
          <cell r="L209" t="str">
            <v>DSP</v>
          </cell>
          <cell r="M209">
            <v>42.23</v>
          </cell>
          <cell r="N209">
            <v>24645</v>
          </cell>
          <cell r="O209">
            <v>83141</v>
          </cell>
          <cell r="P209">
            <v>0</v>
          </cell>
          <cell r="Q209" t="str">
            <v>N</v>
          </cell>
          <cell r="R209">
            <v>0</v>
          </cell>
          <cell r="S209">
            <v>0</v>
          </cell>
          <cell r="T209" t="str">
            <v>Driver - Lead</v>
          </cell>
          <cell r="U209" t="str">
            <v>SSC</v>
          </cell>
          <cell r="V209" t="str">
            <v>350S</v>
          </cell>
        </row>
        <row r="210">
          <cell r="B210">
            <v>100790</v>
          </cell>
          <cell r="C210" t="str">
            <v>5100810</v>
          </cell>
          <cell r="D210" t="str">
            <v>MACDULA, JOELA</v>
          </cell>
          <cell r="E210" t="str">
            <v>EXASTS</v>
          </cell>
          <cell r="F210" t="str">
            <v>Executive Assistant</v>
          </cell>
          <cell r="G210">
            <v>0</v>
          </cell>
          <cell r="H210">
            <v>0</v>
          </cell>
          <cell r="I210">
            <v>35520</v>
          </cell>
          <cell r="J210">
            <v>35520</v>
          </cell>
          <cell r="K210">
            <v>35520</v>
          </cell>
          <cell r="L210" t="str">
            <v>GNA</v>
          </cell>
          <cell r="M210">
            <v>35.185000000000002</v>
          </cell>
          <cell r="N210">
            <v>22335</v>
          </cell>
          <cell r="O210">
            <v>91150</v>
          </cell>
          <cell r="P210" t="str">
            <v>19</v>
          </cell>
          <cell r="Q210" t="str">
            <v>N</v>
          </cell>
          <cell r="R210">
            <v>0</v>
          </cell>
          <cell r="S210">
            <v>0</v>
          </cell>
          <cell r="T210" t="str">
            <v>NonEx</v>
          </cell>
          <cell r="U210" t="str">
            <v>SSC</v>
          </cell>
          <cell r="V210" t="str">
            <v>NonEx</v>
          </cell>
        </row>
        <row r="211">
          <cell r="B211">
            <v>101661</v>
          </cell>
          <cell r="C211" t="str">
            <v>5100010</v>
          </cell>
          <cell r="D211" t="str">
            <v>HILL, TONI T.</v>
          </cell>
          <cell r="E211" t="str">
            <v>CSREP2</v>
          </cell>
          <cell r="F211" t="str">
            <v>Customer Service Rep II</v>
          </cell>
          <cell r="G211" t="str">
            <v>4</v>
          </cell>
          <cell r="H211" t="str">
            <v>350CLR</v>
          </cell>
          <cell r="I211">
            <v>35590</v>
          </cell>
          <cell r="J211">
            <v>1</v>
          </cell>
          <cell r="K211">
            <v>35590</v>
          </cell>
          <cell r="L211" t="str">
            <v>OFC</v>
          </cell>
          <cell r="M211">
            <v>29.704999999999998</v>
          </cell>
          <cell r="N211">
            <v>23236</v>
          </cell>
          <cell r="O211">
            <v>627508</v>
          </cell>
          <cell r="P211">
            <v>0</v>
          </cell>
          <cell r="Q211" t="str">
            <v>N</v>
          </cell>
          <cell r="R211">
            <v>0</v>
          </cell>
          <cell r="S211">
            <v>0</v>
          </cell>
          <cell r="T211" t="str">
            <v>350CLR</v>
          </cell>
          <cell r="U211" t="str">
            <v>SSC</v>
          </cell>
          <cell r="V211" t="str">
            <v>350CLR</v>
          </cell>
        </row>
        <row r="212">
          <cell r="B212">
            <v>101670</v>
          </cell>
          <cell r="C212" t="str">
            <v>5100014</v>
          </cell>
          <cell r="D212" t="str">
            <v>MUNOZ, MARTIN</v>
          </cell>
          <cell r="E212" t="str">
            <v>FTSTC3</v>
          </cell>
          <cell r="F212" t="str">
            <v>Driver - Fantastic 3</v>
          </cell>
          <cell r="G212" t="str">
            <v>3</v>
          </cell>
          <cell r="H212" t="str">
            <v>350S</v>
          </cell>
          <cell r="I212">
            <v>35592</v>
          </cell>
          <cell r="J212">
            <v>35718</v>
          </cell>
          <cell r="K212">
            <v>35592</v>
          </cell>
          <cell r="L212" t="str">
            <v>DSP</v>
          </cell>
          <cell r="M212">
            <v>42.23</v>
          </cell>
          <cell r="N212">
            <v>22269</v>
          </cell>
          <cell r="O212">
            <v>83141</v>
          </cell>
          <cell r="P212">
            <v>0</v>
          </cell>
          <cell r="Q212" t="str">
            <v>N</v>
          </cell>
          <cell r="R212">
            <v>0</v>
          </cell>
          <cell r="S212">
            <v>0</v>
          </cell>
          <cell r="T212" t="str">
            <v>Driver - Lead</v>
          </cell>
          <cell r="U212" t="str">
            <v>SSC</v>
          </cell>
          <cell r="V212" t="str">
            <v>350S</v>
          </cell>
        </row>
        <row r="213">
          <cell r="B213">
            <v>101872</v>
          </cell>
          <cell r="C213" t="str">
            <v>5100010</v>
          </cell>
          <cell r="D213" t="str">
            <v>MAY, JENNIFER C.</v>
          </cell>
          <cell r="E213" t="str">
            <v>CSREP2</v>
          </cell>
          <cell r="F213" t="str">
            <v>Customer Service Rep II</v>
          </cell>
          <cell r="G213" t="str">
            <v>4</v>
          </cell>
          <cell r="H213" t="str">
            <v>350CLR</v>
          </cell>
          <cell r="I213">
            <v>35605</v>
          </cell>
          <cell r="J213">
            <v>1</v>
          </cell>
          <cell r="K213">
            <v>35605</v>
          </cell>
          <cell r="L213" t="str">
            <v>OF2</v>
          </cell>
          <cell r="M213">
            <v>29.704999999999998</v>
          </cell>
          <cell r="N213">
            <v>26272</v>
          </cell>
          <cell r="O213">
            <v>42251</v>
          </cell>
          <cell r="P213">
            <v>0</v>
          </cell>
          <cell r="Q213" t="str">
            <v>N</v>
          </cell>
          <cell r="R213">
            <v>0</v>
          </cell>
          <cell r="S213">
            <v>0</v>
          </cell>
          <cell r="T213" t="str">
            <v>350CLR</v>
          </cell>
          <cell r="U213" t="str">
            <v>SSC</v>
          </cell>
          <cell r="V213" t="str">
            <v>350CLR</v>
          </cell>
        </row>
        <row r="214">
          <cell r="B214">
            <v>102445</v>
          </cell>
          <cell r="C214" t="str">
            <v>5100014</v>
          </cell>
          <cell r="D214" t="str">
            <v>LAZARIN, WILLIAM M.</v>
          </cell>
          <cell r="E214" t="str">
            <v>HELPER</v>
          </cell>
          <cell r="F214" t="str">
            <v>Helper</v>
          </cell>
          <cell r="G214" t="str">
            <v>3</v>
          </cell>
          <cell r="H214" t="str">
            <v>350S</v>
          </cell>
          <cell r="I214">
            <v>35625</v>
          </cell>
          <cell r="J214">
            <v>35751</v>
          </cell>
          <cell r="K214">
            <v>35625</v>
          </cell>
          <cell r="L214" t="str">
            <v>DSP</v>
          </cell>
          <cell r="M214">
            <v>40.18</v>
          </cell>
          <cell r="N214">
            <v>27627</v>
          </cell>
          <cell r="O214">
            <v>627137</v>
          </cell>
          <cell r="P214">
            <v>0</v>
          </cell>
          <cell r="Q214" t="str">
            <v>N</v>
          </cell>
          <cell r="R214">
            <v>0</v>
          </cell>
          <cell r="S214">
            <v>0</v>
          </cell>
          <cell r="T214" t="str">
            <v>Helper</v>
          </cell>
          <cell r="U214" t="str">
            <v>SSC</v>
          </cell>
          <cell r="V214" t="str">
            <v>350S</v>
          </cell>
        </row>
        <row r="215">
          <cell r="B215">
            <v>103350</v>
          </cell>
          <cell r="C215" t="str">
            <v>5100510</v>
          </cell>
          <cell r="D215" t="str">
            <v>NEWMAN, KENNETH W.</v>
          </cell>
          <cell r="E215" t="str">
            <v>OPSUP</v>
          </cell>
          <cell r="F215" t="str">
            <v>Operations Supvsr</v>
          </cell>
          <cell r="G215" t="str">
            <v>2</v>
          </cell>
          <cell r="H215">
            <v>0</v>
          </cell>
          <cell r="I215">
            <v>35751</v>
          </cell>
          <cell r="J215">
            <v>35751</v>
          </cell>
          <cell r="K215">
            <v>35751</v>
          </cell>
          <cell r="L215">
            <v>0</v>
          </cell>
          <cell r="M215">
            <v>37.210999999999999</v>
          </cell>
          <cell r="N215">
            <v>20268</v>
          </cell>
          <cell r="O215">
            <v>58755</v>
          </cell>
          <cell r="P215" t="str">
            <v>22</v>
          </cell>
          <cell r="Q215" t="str">
            <v>Y</v>
          </cell>
          <cell r="R215">
            <v>0</v>
          </cell>
          <cell r="S215">
            <v>0</v>
          </cell>
          <cell r="T215" t="str">
            <v>NonU</v>
          </cell>
          <cell r="U215" t="str">
            <v>SSC</v>
          </cell>
          <cell r="V215" t="str">
            <v>NonU</v>
          </cell>
        </row>
        <row r="216">
          <cell r="B216">
            <v>103481</v>
          </cell>
          <cell r="C216" t="str">
            <v>5100015</v>
          </cell>
          <cell r="D216" t="str">
            <v>RUBALCAVA, FRANCISCO J.</v>
          </cell>
          <cell r="E216" t="str">
            <v>DRIVER</v>
          </cell>
          <cell r="F216" t="str">
            <v>Driver</v>
          </cell>
          <cell r="G216" t="str">
            <v>3</v>
          </cell>
          <cell r="H216" t="str">
            <v>350S</v>
          </cell>
          <cell r="I216">
            <v>35772</v>
          </cell>
          <cell r="J216">
            <v>35898</v>
          </cell>
          <cell r="K216">
            <v>35772</v>
          </cell>
          <cell r="L216" t="str">
            <v>DSP</v>
          </cell>
          <cell r="M216">
            <v>42.23</v>
          </cell>
          <cell r="N216">
            <v>26153</v>
          </cell>
          <cell r="O216">
            <v>93497</v>
          </cell>
          <cell r="P216">
            <v>0</v>
          </cell>
          <cell r="Q216" t="str">
            <v>N</v>
          </cell>
          <cell r="R216">
            <v>0</v>
          </cell>
          <cell r="S216">
            <v>0</v>
          </cell>
          <cell r="T216" t="str">
            <v>Driver - Reg.</v>
          </cell>
          <cell r="U216" t="str">
            <v>SSC</v>
          </cell>
          <cell r="V216" t="str">
            <v>350S</v>
          </cell>
        </row>
        <row r="217">
          <cell r="B217">
            <v>103641</v>
          </cell>
          <cell r="C217" t="str">
            <v>5100014</v>
          </cell>
          <cell r="D217" t="str">
            <v>WOODWARD, ALADIN L.</v>
          </cell>
          <cell r="E217" t="str">
            <v>HELPER</v>
          </cell>
          <cell r="F217" t="str">
            <v>Helper</v>
          </cell>
          <cell r="G217" t="str">
            <v>3</v>
          </cell>
          <cell r="H217" t="str">
            <v>350S</v>
          </cell>
          <cell r="I217">
            <v>35779</v>
          </cell>
          <cell r="J217">
            <v>35905</v>
          </cell>
          <cell r="K217">
            <v>35779</v>
          </cell>
          <cell r="L217" t="str">
            <v>DSP</v>
          </cell>
          <cell r="M217">
            <v>40.18</v>
          </cell>
          <cell r="N217">
            <v>24898</v>
          </cell>
          <cell r="O217">
            <v>752464</v>
          </cell>
          <cell r="P217">
            <v>0</v>
          </cell>
          <cell r="Q217" t="str">
            <v>N</v>
          </cell>
          <cell r="R217">
            <v>0</v>
          </cell>
          <cell r="S217">
            <v>0</v>
          </cell>
          <cell r="T217" t="str">
            <v>Helper</v>
          </cell>
          <cell r="U217" t="str">
            <v>SSC</v>
          </cell>
          <cell r="V217" t="str">
            <v>350S</v>
          </cell>
        </row>
        <row r="218">
          <cell r="B218">
            <v>99637</v>
          </cell>
          <cell r="C218" t="str">
            <v>5100740</v>
          </cell>
          <cell r="D218" t="str">
            <v>JAMISON, KATHLEEN</v>
          </cell>
          <cell r="E218" t="str">
            <v>GHMGR</v>
          </cell>
          <cell r="F218" t="str">
            <v>Group Human Resources Manager</v>
          </cell>
          <cell r="G218" t="str">
            <v>SR</v>
          </cell>
          <cell r="H218">
            <v>0</v>
          </cell>
          <cell r="I218">
            <v>34638</v>
          </cell>
          <cell r="J218">
            <v>34638</v>
          </cell>
          <cell r="K218">
            <v>35792</v>
          </cell>
          <cell r="L218">
            <v>0</v>
          </cell>
          <cell r="M218">
            <v>66.951999999999998</v>
          </cell>
          <cell r="N218">
            <v>18486</v>
          </cell>
          <cell r="O218">
            <v>91150</v>
          </cell>
          <cell r="P218" t="str">
            <v>25</v>
          </cell>
          <cell r="Q218" t="str">
            <v>Y</v>
          </cell>
          <cell r="R218">
            <v>0</v>
          </cell>
          <cell r="S218">
            <v>0</v>
          </cell>
          <cell r="T218" t="str">
            <v>NonU</v>
          </cell>
          <cell r="U218" t="str">
            <v>SSC</v>
          </cell>
          <cell r="V218" t="str">
            <v>NonU</v>
          </cell>
        </row>
        <row r="219">
          <cell r="B219">
            <v>102779</v>
          </cell>
          <cell r="C219" t="str">
            <v>5100810</v>
          </cell>
          <cell r="D219" t="str">
            <v>LUI, STELLA M.</v>
          </cell>
          <cell r="E219" t="str">
            <v>GCNTRL</v>
          </cell>
          <cell r="F219" t="str">
            <v>Group Controller</v>
          </cell>
          <cell r="G219" t="str">
            <v>3</v>
          </cell>
          <cell r="H219">
            <v>0</v>
          </cell>
          <cell r="I219">
            <v>33709</v>
          </cell>
          <cell r="J219">
            <v>33709</v>
          </cell>
          <cell r="K219">
            <v>35792</v>
          </cell>
          <cell r="L219" t="str">
            <v>MGR</v>
          </cell>
          <cell r="M219">
            <v>72.938999999999993</v>
          </cell>
          <cell r="N219">
            <v>21897</v>
          </cell>
          <cell r="O219">
            <v>1253261</v>
          </cell>
          <cell r="P219" t="str">
            <v>27</v>
          </cell>
          <cell r="Q219" t="str">
            <v>Y</v>
          </cell>
          <cell r="R219">
            <v>0</v>
          </cell>
          <cell r="S219">
            <v>0</v>
          </cell>
          <cell r="T219" t="str">
            <v>NonU</v>
          </cell>
          <cell r="U219" t="str">
            <v>SSC</v>
          </cell>
          <cell r="V219" t="str">
            <v>NonU</v>
          </cell>
        </row>
        <row r="220">
          <cell r="B220">
            <v>38501</v>
          </cell>
          <cell r="C220" t="str">
            <v>5100810</v>
          </cell>
          <cell r="D220" t="str">
            <v>GIUSTI, PAUL F.</v>
          </cell>
          <cell r="E220" t="str">
            <v>GGCRM</v>
          </cell>
          <cell r="F220" t="str">
            <v>Group Gov &amp; Comm Rel Mgr</v>
          </cell>
          <cell r="G220">
            <v>0</v>
          </cell>
          <cell r="H220">
            <v>0</v>
          </cell>
          <cell r="I220">
            <v>28527</v>
          </cell>
          <cell r="J220">
            <v>28527</v>
          </cell>
          <cell r="K220">
            <v>35796</v>
          </cell>
          <cell r="L220">
            <v>0</v>
          </cell>
          <cell r="M220">
            <v>77.625</v>
          </cell>
          <cell r="N220">
            <v>20421</v>
          </cell>
          <cell r="O220">
            <v>91150</v>
          </cell>
          <cell r="P220" t="str">
            <v>28</v>
          </cell>
          <cell r="Q220" t="str">
            <v>Y</v>
          </cell>
          <cell r="R220">
            <v>0</v>
          </cell>
          <cell r="S220">
            <v>0</v>
          </cell>
          <cell r="T220" t="str">
            <v>NonU</v>
          </cell>
          <cell r="U220" t="str">
            <v>SSC</v>
          </cell>
          <cell r="V220" t="str">
            <v>NonU</v>
          </cell>
        </row>
        <row r="221">
          <cell r="B221">
            <v>300273</v>
          </cell>
          <cell r="C221" t="str">
            <v>5100016</v>
          </cell>
          <cell r="D221" t="str">
            <v>KIRK, GARY V.</v>
          </cell>
          <cell r="E221" t="str">
            <v>CSANL</v>
          </cell>
          <cell r="F221" t="str">
            <v>Commercial Service Analyst</v>
          </cell>
          <cell r="G221">
            <v>0</v>
          </cell>
          <cell r="H221">
            <v>0</v>
          </cell>
          <cell r="I221">
            <v>35815</v>
          </cell>
          <cell r="J221">
            <v>35815</v>
          </cell>
          <cell r="K221">
            <v>35815</v>
          </cell>
          <cell r="L221" t="str">
            <v>GNA</v>
          </cell>
          <cell r="M221">
            <v>33.662999999999997</v>
          </cell>
          <cell r="N221">
            <v>21115</v>
          </cell>
          <cell r="O221">
            <v>38404</v>
          </cell>
          <cell r="P221" t="str">
            <v>20</v>
          </cell>
          <cell r="Q221" t="str">
            <v>N</v>
          </cell>
          <cell r="R221">
            <v>0</v>
          </cell>
          <cell r="S221">
            <v>0</v>
          </cell>
          <cell r="T221" t="str">
            <v>NonEx</v>
          </cell>
          <cell r="U221" t="str">
            <v>SSC</v>
          </cell>
          <cell r="V221" t="str">
            <v>NonEx</v>
          </cell>
        </row>
        <row r="222">
          <cell r="B222">
            <v>319062</v>
          </cell>
          <cell r="C222" t="str">
            <v>5100060</v>
          </cell>
          <cell r="D222" t="str">
            <v>CASTRO, ALEJANDRA</v>
          </cell>
          <cell r="E222" t="str">
            <v>CSREP2</v>
          </cell>
          <cell r="F222" t="str">
            <v>Customer Service Rep II</v>
          </cell>
          <cell r="G222" t="str">
            <v>4</v>
          </cell>
          <cell r="H222" t="str">
            <v>350CLR</v>
          </cell>
          <cell r="I222">
            <v>35898</v>
          </cell>
          <cell r="J222">
            <v>1</v>
          </cell>
          <cell r="K222">
            <v>35898</v>
          </cell>
          <cell r="L222" t="str">
            <v>COM</v>
          </cell>
          <cell r="M222">
            <v>29.704999999999998</v>
          </cell>
          <cell r="N222">
            <v>26108</v>
          </cell>
          <cell r="O222">
            <v>38404</v>
          </cell>
          <cell r="P222">
            <v>0</v>
          </cell>
          <cell r="Q222" t="str">
            <v>N</v>
          </cell>
          <cell r="R222">
            <v>0</v>
          </cell>
          <cell r="S222">
            <v>0</v>
          </cell>
          <cell r="T222" t="str">
            <v>350CLR</v>
          </cell>
          <cell r="U222" t="str">
            <v>SSC</v>
          </cell>
          <cell r="V222" t="str">
            <v>350CLR</v>
          </cell>
        </row>
        <row r="223">
          <cell r="B223">
            <v>322827</v>
          </cell>
          <cell r="C223" t="str">
            <v>5100041</v>
          </cell>
          <cell r="D223" t="str">
            <v>VERA, GILBERTO</v>
          </cell>
          <cell r="E223" t="str">
            <v>DRIVER</v>
          </cell>
          <cell r="F223" t="str">
            <v>Driver</v>
          </cell>
          <cell r="G223" t="str">
            <v>3</v>
          </cell>
          <cell r="H223" t="str">
            <v>350S</v>
          </cell>
          <cell r="I223">
            <v>35919</v>
          </cell>
          <cell r="J223">
            <v>1</v>
          </cell>
          <cell r="K223">
            <v>35919</v>
          </cell>
          <cell r="L223" t="str">
            <v>FLD</v>
          </cell>
          <cell r="M223">
            <v>42.23</v>
          </cell>
          <cell r="N223">
            <v>22746</v>
          </cell>
          <cell r="O223">
            <v>41380</v>
          </cell>
          <cell r="P223">
            <v>0</v>
          </cell>
          <cell r="Q223" t="str">
            <v>N</v>
          </cell>
          <cell r="R223">
            <v>0</v>
          </cell>
          <cell r="S223">
            <v>0</v>
          </cell>
          <cell r="T223" t="str">
            <v>Driver - Reg.</v>
          </cell>
          <cell r="U223" t="str">
            <v>SSC</v>
          </cell>
          <cell r="V223" t="str">
            <v>350S</v>
          </cell>
        </row>
        <row r="224">
          <cell r="B224">
            <v>325411</v>
          </cell>
          <cell r="C224" t="str">
            <v>5100015</v>
          </cell>
          <cell r="D224" t="str">
            <v>NARDI, MICHAEL A.</v>
          </cell>
          <cell r="E224" t="str">
            <v>DRIVER</v>
          </cell>
          <cell r="F224" t="str">
            <v>Driver</v>
          </cell>
          <cell r="G224" t="str">
            <v>3</v>
          </cell>
          <cell r="H224" t="str">
            <v>350S</v>
          </cell>
          <cell r="I224">
            <v>35933</v>
          </cell>
          <cell r="J224">
            <v>1</v>
          </cell>
          <cell r="K224">
            <v>35933</v>
          </cell>
          <cell r="L224" t="str">
            <v>DSP</v>
          </cell>
          <cell r="M224">
            <v>42.23</v>
          </cell>
          <cell r="N224">
            <v>26924</v>
          </cell>
          <cell r="O224">
            <v>39239</v>
          </cell>
          <cell r="P224">
            <v>0</v>
          </cell>
          <cell r="Q224" t="str">
            <v>N</v>
          </cell>
          <cell r="R224">
            <v>0</v>
          </cell>
          <cell r="S224">
            <v>0</v>
          </cell>
          <cell r="T224" t="str">
            <v>Driver - Reg.</v>
          </cell>
          <cell r="U224" t="str">
            <v>SSC</v>
          </cell>
          <cell r="V224" t="str">
            <v>350S</v>
          </cell>
        </row>
        <row r="225">
          <cell r="B225">
            <v>97800</v>
          </cell>
          <cell r="C225" t="str">
            <v>5100014</v>
          </cell>
          <cell r="D225" t="str">
            <v>AGREDANO, ENHILBERTO</v>
          </cell>
          <cell r="E225" t="str">
            <v>FTSTC3</v>
          </cell>
          <cell r="F225" t="str">
            <v>Driver - Fantastic 3</v>
          </cell>
          <cell r="G225" t="str">
            <v>3</v>
          </cell>
          <cell r="H225" t="str">
            <v>350S</v>
          </cell>
          <cell r="I225">
            <v>35249</v>
          </cell>
          <cell r="J225">
            <v>35401</v>
          </cell>
          <cell r="K225">
            <v>35938</v>
          </cell>
          <cell r="L225" t="str">
            <v>DSP</v>
          </cell>
          <cell r="M225">
            <v>42.23</v>
          </cell>
          <cell r="N225">
            <v>26643</v>
          </cell>
          <cell r="O225">
            <v>658179</v>
          </cell>
          <cell r="P225">
            <v>0</v>
          </cell>
          <cell r="Q225" t="str">
            <v>N</v>
          </cell>
          <cell r="R225">
            <v>0</v>
          </cell>
          <cell r="S225">
            <v>0</v>
          </cell>
          <cell r="T225" t="str">
            <v>Driver - Lead</v>
          </cell>
          <cell r="U225" t="str">
            <v>SSC</v>
          </cell>
          <cell r="V225" t="str">
            <v>350S</v>
          </cell>
        </row>
        <row r="226">
          <cell r="B226">
            <v>326473</v>
          </cell>
          <cell r="C226" t="str">
            <v>5100014</v>
          </cell>
          <cell r="D226" t="str">
            <v>COOLEY, CHARLES</v>
          </cell>
          <cell r="E226" t="str">
            <v>FTSTC3</v>
          </cell>
          <cell r="F226" t="str">
            <v>Driver - Fantastic 3</v>
          </cell>
          <cell r="G226" t="str">
            <v>3</v>
          </cell>
          <cell r="H226" t="str">
            <v>350S</v>
          </cell>
          <cell r="I226">
            <v>35947</v>
          </cell>
          <cell r="J226">
            <v>1</v>
          </cell>
          <cell r="K226">
            <v>35947</v>
          </cell>
          <cell r="L226" t="str">
            <v>DSP</v>
          </cell>
          <cell r="M226">
            <v>42.23</v>
          </cell>
          <cell r="N226">
            <v>26636</v>
          </cell>
          <cell r="O226">
            <v>627137</v>
          </cell>
          <cell r="P226">
            <v>0</v>
          </cell>
          <cell r="Q226" t="str">
            <v>N</v>
          </cell>
          <cell r="R226">
            <v>0</v>
          </cell>
          <cell r="S226">
            <v>0</v>
          </cell>
          <cell r="T226" t="str">
            <v>Driver - Lead</v>
          </cell>
          <cell r="U226" t="str">
            <v>SSC</v>
          </cell>
          <cell r="V226" t="str">
            <v>350S</v>
          </cell>
        </row>
        <row r="227">
          <cell r="B227">
            <v>329383</v>
          </cell>
          <cell r="C227" t="str">
            <v>5100510</v>
          </cell>
          <cell r="D227" t="str">
            <v>BOYER, JERRY L.</v>
          </cell>
          <cell r="E227" t="str">
            <v>TGSHP</v>
          </cell>
          <cell r="F227" t="str">
            <v>Shop Person</v>
          </cell>
          <cell r="G227" t="str">
            <v>3</v>
          </cell>
          <cell r="H227" t="str">
            <v>350S</v>
          </cell>
          <cell r="I227">
            <v>35961</v>
          </cell>
          <cell r="J227">
            <v>1</v>
          </cell>
          <cell r="K227">
            <v>35961</v>
          </cell>
          <cell r="L227" t="str">
            <v>SH2</v>
          </cell>
          <cell r="M227">
            <v>40.540999999999997</v>
          </cell>
          <cell r="N227">
            <v>22970</v>
          </cell>
          <cell r="O227">
            <v>58755</v>
          </cell>
          <cell r="P227">
            <v>0</v>
          </cell>
          <cell r="Q227" t="str">
            <v>N</v>
          </cell>
          <cell r="R227">
            <v>0</v>
          </cell>
          <cell r="S227">
            <v>0</v>
          </cell>
          <cell r="T227" t="str">
            <v>350S</v>
          </cell>
          <cell r="U227" t="str">
            <v>SSC</v>
          </cell>
          <cell r="V227" t="str">
            <v>350S</v>
          </cell>
        </row>
        <row r="228">
          <cell r="B228">
            <v>329789</v>
          </cell>
          <cell r="C228" t="str">
            <v>5100015</v>
          </cell>
          <cell r="D228" t="str">
            <v>HUDSON, ORLANDO N.</v>
          </cell>
          <cell r="E228" t="str">
            <v>DRIVER</v>
          </cell>
          <cell r="F228" t="str">
            <v>Driver</v>
          </cell>
          <cell r="G228" t="str">
            <v>3</v>
          </cell>
          <cell r="H228" t="str">
            <v>350S</v>
          </cell>
          <cell r="I228">
            <v>35968</v>
          </cell>
          <cell r="J228">
            <v>1</v>
          </cell>
          <cell r="K228">
            <v>35968</v>
          </cell>
          <cell r="L228" t="str">
            <v>DSP</v>
          </cell>
          <cell r="M228">
            <v>42.23</v>
          </cell>
          <cell r="N228">
            <v>20495</v>
          </cell>
          <cell r="O228">
            <v>48194</v>
          </cell>
          <cell r="P228">
            <v>0</v>
          </cell>
          <cell r="Q228" t="str">
            <v>N</v>
          </cell>
          <cell r="R228">
            <v>0</v>
          </cell>
          <cell r="S228">
            <v>0</v>
          </cell>
          <cell r="T228" t="str">
            <v>Driver - Reg.</v>
          </cell>
          <cell r="U228" t="str">
            <v>SSC</v>
          </cell>
          <cell r="V228" t="str">
            <v>350S</v>
          </cell>
        </row>
        <row r="229">
          <cell r="B229">
            <v>93593</v>
          </cell>
          <cell r="C229" t="str">
            <v>5100510</v>
          </cell>
          <cell r="D229" t="str">
            <v>EVANCHAK, NICHOLAS J.</v>
          </cell>
          <cell r="E229" t="str">
            <v>TGSHP</v>
          </cell>
          <cell r="F229" t="str">
            <v>Shop Person</v>
          </cell>
          <cell r="G229" t="str">
            <v>3</v>
          </cell>
          <cell r="H229" t="str">
            <v>350S</v>
          </cell>
          <cell r="I229">
            <v>34906</v>
          </cell>
          <cell r="J229">
            <v>35058</v>
          </cell>
          <cell r="K229">
            <v>35969</v>
          </cell>
          <cell r="L229" t="str">
            <v>SH2</v>
          </cell>
          <cell r="M229">
            <v>40.540999999999997</v>
          </cell>
          <cell r="N229">
            <v>28352</v>
          </cell>
          <cell r="O229">
            <v>58755</v>
          </cell>
          <cell r="P229">
            <v>0</v>
          </cell>
          <cell r="Q229" t="str">
            <v>N</v>
          </cell>
          <cell r="R229">
            <v>0</v>
          </cell>
          <cell r="S229">
            <v>0</v>
          </cell>
          <cell r="T229" t="str">
            <v>350S</v>
          </cell>
          <cell r="U229" t="str">
            <v>SSC</v>
          </cell>
          <cell r="V229" t="str">
            <v>350S</v>
          </cell>
        </row>
        <row r="230">
          <cell r="B230">
            <v>94553</v>
          </cell>
          <cell r="C230" t="str">
            <v>5100014</v>
          </cell>
          <cell r="D230" t="str">
            <v>DIAZ, MIGUEL</v>
          </cell>
          <cell r="E230" t="str">
            <v>OPSUP</v>
          </cell>
          <cell r="F230" t="str">
            <v>Operations Supvsr</v>
          </cell>
          <cell r="G230" t="str">
            <v>2</v>
          </cell>
          <cell r="H230">
            <v>0</v>
          </cell>
          <cell r="I230">
            <v>34981</v>
          </cell>
          <cell r="J230">
            <v>34981</v>
          </cell>
          <cell r="K230">
            <v>36003</v>
          </cell>
          <cell r="L230">
            <v>0</v>
          </cell>
          <cell r="M230">
            <v>37.726999999999997</v>
          </cell>
          <cell r="N230">
            <v>24459</v>
          </cell>
          <cell r="O230">
            <v>450175</v>
          </cell>
          <cell r="P230" t="str">
            <v>22</v>
          </cell>
          <cell r="Q230" t="str">
            <v>Y</v>
          </cell>
          <cell r="R230">
            <v>0</v>
          </cell>
          <cell r="S230">
            <v>0</v>
          </cell>
          <cell r="T230" t="str">
            <v>NonU</v>
          </cell>
          <cell r="U230" t="str">
            <v>SSC</v>
          </cell>
          <cell r="V230" t="str">
            <v>NonU</v>
          </cell>
        </row>
        <row r="231">
          <cell r="B231">
            <v>100010</v>
          </cell>
          <cell r="C231" t="str">
            <v>5100015</v>
          </cell>
          <cell r="D231" t="str">
            <v>VERA, HECTOR G.</v>
          </cell>
          <cell r="E231" t="str">
            <v>DRIVER</v>
          </cell>
          <cell r="F231" t="str">
            <v>Driver</v>
          </cell>
          <cell r="G231" t="str">
            <v>3</v>
          </cell>
          <cell r="H231" t="str">
            <v>350S</v>
          </cell>
          <cell r="I231">
            <v>35436</v>
          </cell>
          <cell r="J231">
            <v>35436</v>
          </cell>
          <cell r="K231">
            <v>36010</v>
          </cell>
          <cell r="L231" t="str">
            <v>DSP</v>
          </cell>
          <cell r="M231">
            <v>42.23</v>
          </cell>
          <cell r="N231">
            <v>27975</v>
          </cell>
          <cell r="O231">
            <v>83141</v>
          </cell>
          <cell r="P231">
            <v>0</v>
          </cell>
          <cell r="Q231" t="str">
            <v>N</v>
          </cell>
          <cell r="R231">
            <v>0</v>
          </cell>
          <cell r="S231">
            <v>0</v>
          </cell>
          <cell r="T231" t="str">
            <v>Driver - Reg.</v>
          </cell>
          <cell r="U231" t="str">
            <v>SSC</v>
          </cell>
          <cell r="V231" t="str">
            <v>350S</v>
          </cell>
        </row>
        <row r="232">
          <cell r="B232">
            <v>342975</v>
          </cell>
          <cell r="C232" t="str">
            <v>5100510</v>
          </cell>
          <cell r="D232" t="str">
            <v>DELGADILLO-GUZMAN, ALFREDO</v>
          </cell>
          <cell r="E232" t="str">
            <v>FTSTC3</v>
          </cell>
          <cell r="F232" t="str">
            <v>Driver - Fantastic 3</v>
          </cell>
          <cell r="G232" t="str">
            <v>3</v>
          </cell>
          <cell r="H232" t="str">
            <v>350S</v>
          </cell>
          <cell r="I232">
            <v>36031</v>
          </cell>
          <cell r="J232">
            <v>1</v>
          </cell>
          <cell r="K232">
            <v>36031</v>
          </cell>
          <cell r="L232" t="str">
            <v>CRT</v>
          </cell>
          <cell r="M232">
            <v>42.23</v>
          </cell>
          <cell r="N232">
            <v>21562</v>
          </cell>
          <cell r="O232">
            <v>58755</v>
          </cell>
          <cell r="P232">
            <v>0</v>
          </cell>
          <cell r="Q232" t="str">
            <v>N</v>
          </cell>
          <cell r="R232">
            <v>0</v>
          </cell>
          <cell r="S232">
            <v>0</v>
          </cell>
          <cell r="T232" t="str">
            <v>Driver - Lead</v>
          </cell>
          <cell r="U232" t="str">
            <v>SSC</v>
          </cell>
          <cell r="V232" t="str">
            <v>350S</v>
          </cell>
        </row>
        <row r="233">
          <cell r="B233">
            <v>342959</v>
          </cell>
          <cell r="C233" t="str">
            <v>5100015</v>
          </cell>
          <cell r="D233" t="str">
            <v>BOOKER, QUENTIN B.</v>
          </cell>
          <cell r="E233" t="str">
            <v>DRIVER</v>
          </cell>
          <cell r="F233" t="str">
            <v>Driver</v>
          </cell>
          <cell r="G233" t="str">
            <v>3</v>
          </cell>
          <cell r="H233" t="str">
            <v>350S</v>
          </cell>
          <cell r="I233">
            <v>36032</v>
          </cell>
          <cell r="J233">
            <v>1</v>
          </cell>
          <cell r="K233">
            <v>36032</v>
          </cell>
          <cell r="L233" t="str">
            <v>DSP</v>
          </cell>
          <cell r="M233">
            <v>42.23</v>
          </cell>
          <cell r="N233">
            <v>26852</v>
          </cell>
          <cell r="O233">
            <v>83141</v>
          </cell>
          <cell r="P233">
            <v>0</v>
          </cell>
          <cell r="Q233" t="str">
            <v>N</v>
          </cell>
          <cell r="R233">
            <v>0</v>
          </cell>
          <cell r="S233">
            <v>0</v>
          </cell>
          <cell r="T233" t="str">
            <v>Driver - Reg.</v>
          </cell>
          <cell r="U233" t="str">
            <v>SSC</v>
          </cell>
          <cell r="V233" t="str">
            <v>350S</v>
          </cell>
        </row>
        <row r="234">
          <cell r="B234">
            <v>344006</v>
          </cell>
          <cell r="C234" t="str">
            <v>5100015</v>
          </cell>
          <cell r="D234" t="str">
            <v>DELEON, MARTIN G.</v>
          </cell>
          <cell r="E234" t="str">
            <v>DRIVER</v>
          </cell>
          <cell r="F234" t="str">
            <v>Driver</v>
          </cell>
          <cell r="G234" t="str">
            <v>3</v>
          </cell>
          <cell r="H234" t="str">
            <v>350S</v>
          </cell>
          <cell r="I234">
            <v>36038</v>
          </cell>
          <cell r="J234">
            <v>1</v>
          </cell>
          <cell r="K234">
            <v>36038</v>
          </cell>
          <cell r="L234" t="str">
            <v>DSP</v>
          </cell>
          <cell r="M234">
            <v>42.23</v>
          </cell>
          <cell r="N234">
            <v>24554</v>
          </cell>
          <cell r="O234">
            <v>83141</v>
          </cell>
          <cell r="P234">
            <v>0</v>
          </cell>
          <cell r="Q234" t="str">
            <v>N</v>
          </cell>
          <cell r="R234">
            <v>0</v>
          </cell>
          <cell r="S234">
            <v>0</v>
          </cell>
          <cell r="T234" t="str">
            <v>Driver - Reg.</v>
          </cell>
          <cell r="U234" t="str">
            <v>SSC</v>
          </cell>
          <cell r="V234" t="str">
            <v>350S</v>
          </cell>
        </row>
        <row r="235">
          <cell r="B235">
            <v>349270</v>
          </cell>
          <cell r="C235" t="str">
            <v>5100060</v>
          </cell>
          <cell r="D235" t="str">
            <v>MUNOS, EVA G.</v>
          </cell>
          <cell r="E235" t="str">
            <v>CSREP2</v>
          </cell>
          <cell r="F235" t="str">
            <v>Customer Service Rep II</v>
          </cell>
          <cell r="G235" t="str">
            <v>4</v>
          </cell>
          <cell r="H235" t="str">
            <v>350CLR</v>
          </cell>
          <cell r="I235">
            <v>36081</v>
          </cell>
          <cell r="J235">
            <v>1</v>
          </cell>
          <cell r="K235">
            <v>36081</v>
          </cell>
          <cell r="L235" t="str">
            <v>COM</v>
          </cell>
          <cell r="M235">
            <v>29.704999999999998</v>
          </cell>
          <cell r="N235">
            <v>21156</v>
          </cell>
          <cell r="O235">
            <v>38404</v>
          </cell>
          <cell r="P235">
            <v>0</v>
          </cell>
          <cell r="Q235" t="str">
            <v>N</v>
          </cell>
          <cell r="R235">
            <v>0</v>
          </cell>
          <cell r="S235">
            <v>0</v>
          </cell>
          <cell r="T235" t="str">
            <v>350CLR</v>
          </cell>
          <cell r="U235" t="str">
            <v>SSC</v>
          </cell>
          <cell r="V235" t="str">
            <v>350CLR</v>
          </cell>
        </row>
        <row r="236">
          <cell r="B236">
            <v>350705</v>
          </cell>
          <cell r="C236" t="str">
            <v>5100014</v>
          </cell>
          <cell r="D236" t="str">
            <v>GOLDSTEIN, JOSEPH R.</v>
          </cell>
          <cell r="E236" t="str">
            <v>OPSUP</v>
          </cell>
          <cell r="F236" t="str">
            <v>Operations Supvsr</v>
          </cell>
          <cell r="G236" t="str">
            <v>2</v>
          </cell>
          <cell r="H236">
            <v>0</v>
          </cell>
          <cell r="I236">
            <v>36083</v>
          </cell>
          <cell r="J236">
            <v>36083</v>
          </cell>
          <cell r="K236">
            <v>36083</v>
          </cell>
          <cell r="L236">
            <v>0</v>
          </cell>
          <cell r="M236">
            <v>37.558</v>
          </cell>
          <cell r="N236">
            <v>22671</v>
          </cell>
          <cell r="O236">
            <v>83141</v>
          </cell>
          <cell r="P236" t="str">
            <v>22</v>
          </cell>
          <cell r="Q236" t="str">
            <v>Y</v>
          </cell>
          <cell r="R236">
            <v>0</v>
          </cell>
          <cell r="S236">
            <v>0</v>
          </cell>
          <cell r="T236" t="str">
            <v>NonU</v>
          </cell>
          <cell r="U236" t="str">
            <v>SSC</v>
          </cell>
          <cell r="V236" t="str">
            <v>NonU</v>
          </cell>
        </row>
        <row r="237">
          <cell r="B237">
            <v>377810</v>
          </cell>
          <cell r="C237" t="str">
            <v>5100014</v>
          </cell>
          <cell r="D237" t="str">
            <v>SANCHEZ, BERNARDO F.</v>
          </cell>
          <cell r="E237" t="str">
            <v>HELPER</v>
          </cell>
          <cell r="F237" t="str">
            <v>Helper</v>
          </cell>
          <cell r="G237" t="str">
            <v>3</v>
          </cell>
          <cell r="H237" t="str">
            <v>350S</v>
          </cell>
          <cell r="I237">
            <v>36172</v>
          </cell>
          <cell r="J237">
            <v>1</v>
          </cell>
          <cell r="K237">
            <v>36172</v>
          </cell>
          <cell r="L237" t="str">
            <v>DSP</v>
          </cell>
          <cell r="M237">
            <v>40.18</v>
          </cell>
          <cell r="N237">
            <v>27776</v>
          </cell>
          <cell r="O237">
            <v>83141</v>
          </cell>
          <cell r="P237">
            <v>0</v>
          </cell>
          <cell r="Q237" t="str">
            <v>N</v>
          </cell>
          <cell r="R237">
            <v>0</v>
          </cell>
          <cell r="S237">
            <v>0</v>
          </cell>
          <cell r="T237" t="str">
            <v>Helper</v>
          </cell>
          <cell r="U237" t="str">
            <v>SSC</v>
          </cell>
          <cell r="V237" t="str">
            <v>350S</v>
          </cell>
        </row>
        <row r="238">
          <cell r="B238">
            <v>34374</v>
          </cell>
          <cell r="C238" t="str">
            <v>5100510</v>
          </cell>
          <cell r="D238" t="str">
            <v>GADDINI, RONALD A</v>
          </cell>
          <cell r="E238" t="str">
            <v>TGSHP</v>
          </cell>
          <cell r="F238" t="str">
            <v>Shop Person</v>
          </cell>
          <cell r="G238" t="str">
            <v>3</v>
          </cell>
          <cell r="H238" t="str">
            <v>350S</v>
          </cell>
          <cell r="I238">
            <v>30319</v>
          </cell>
          <cell r="J238">
            <v>30471</v>
          </cell>
          <cell r="K238">
            <v>36192</v>
          </cell>
          <cell r="L238" t="str">
            <v>SHP</v>
          </cell>
          <cell r="M238">
            <v>40.540999999999997</v>
          </cell>
          <cell r="N238">
            <v>18492</v>
          </cell>
          <cell r="O238">
            <v>58755</v>
          </cell>
          <cell r="P238">
            <v>0</v>
          </cell>
          <cell r="Q238" t="str">
            <v>N</v>
          </cell>
          <cell r="R238">
            <v>0</v>
          </cell>
          <cell r="S238">
            <v>0</v>
          </cell>
          <cell r="T238" t="str">
            <v>350S</v>
          </cell>
          <cell r="U238" t="str">
            <v>SSC</v>
          </cell>
          <cell r="V238" t="str">
            <v>350S</v>
          </cell>
        </row>
        <row r="239">
          <cell r="B239">
            <v>380066</v>
          </cell>
          <cell r="C239" t="str">
            <v>5100014</v>
          </cell>
          <cell r="D239" t="str">
            <v>SAAVEDRA, DAVID</v>
          </cell>
          <cell r="E239" t="str">
            <v>FTSTC3</v>
          </cell>
          <cell r="F239" t="str">
            <v>Driver - Fantastic 3</v>
          </cell>
          <cell r="G239" t="str">
            <v>3</v>
          </cell>
          <cell r="H239" t="str">
            <v>350S</v>
          </cell>
          <cell r="I239">
            <v>36192</v>
          </cell>
          <cell r="J239">
            <v>1</v>
          </cell>
          <cell r="K239">
            <v>36192</v>
          </cell>
          <cell r="L239" t="str">
            <v>DSP</v>
          </cell>
          <cell r="M239">
            <v>42.23</v>
          </cell>
          <cell r="N239">
            <v>27062</v>
          </cell>
          <cell r="O239">
            <v>93497</v>
          </cell>
          <cell r="P239">
            <v>0</v>
          </cell>
          <cell r="Q239" t="str">
            <v>N</v>
          </cell>
          <cell r="R239">
            <v>0</v>
          </cell>
          <cell r="S239">
            <v>0</v>
          </cell>
          <cell r="T239" t="str">
            <v>Driver - Lead</v>
          </cell>
          <cell r="U239" t="str">
            <v>SSC</v>
          </cell>
          <cell r="V239" t="str">
            <v>350S</v>
          </cell>
        </row>
        <row r="240">
          <cell r="B240">
            <v>385140</v>
          </cell>
          <cell r="C240" t="str">
            <v>5100015</v>
          </cell>
          <cell r="D240" t="str">
            <v>HARRINGTON, MICHAEL J.</v>
          </cell>
          <cell r="E240" t="str">
            <v>DRIVER</v>
          </cell>
          <cell r="F240" t="str">
            <v>Driver</v>
          </cell>
          <cell r="G240" t="str">
            <v>3</v>
          </cell>
          <cell r="H240" t="str">
            <v>350S</v>
          </cell>
          <cell r="I240">
            <v>36199</v>
          </cell>
          <cell r="J240">
            <v>1</v>
          </cell>
          <cell r="K240">
            <v>36199</v>
          </cell>
          <cell r="L240" t="str">
            <v>DSP</v>
          </cell>
          <cell r="M240">
            <v>42.23</v>
          </cell>
          <cell r="N240">
            <v>24913</v>
          </cell>
          <cell r="O240">
            <v>3762393</v>
          </cell>
          <cell r="P240">
            <v>0</v>
          </cell>
          <cell r="Q240" t="str">
            <v>N</v>
          </cell>
          <cell r="R240">
            <v>0</v>
          </cell>
          <cell r="S240">
            <v>0</v>
          </cell>
          <cell r="T240" t="str">
            <v>Driver - Reg.</v>
          </cell>
          <cell r="U240" t="str">
            <v>SSC</v>
          </cell>
          <cell r="V240" t="str">
            <v>350S</v>
          </cell>
        </row>
        <row r="241">
          <cell r="B241">
            <v>388201</v>
          </cell>
          <cell r="C241" t="str">
            <v>5100015</v>
          </cell>
          <cell r="D241" t="str">
            <v>SANCHEZ, CHAD R.</v>
          </cell>
          <cell r="E241" t="str">
            <v>DRIVER</v>
          </cell>
          <cell r="F241" t="str">
            <v>Driver</v>
          </cell>
          <cell r="G241" t="str">
            <v>3</v>
          </cell>
          <cell r="H241" t="str">
            <v>350S</v>
          </cell>
          <cell r="I241">
            <v>36208</v>
          </cell>
          <cell r="J241">
            <v>1</v>
          </cell>
          <cell r="K241">
            <v>36208</v>
          </cell>
          <cell r="L241" t="str">
            <v>DSP</v>
          </cell>
          <cell r="M241">
            <v>42.23</v>
          </cell>
          <cell r="N241">
            <v>26095</v>
          </cell>
          <cell r="O241">
            <v>93497</v>
          </cell>
          <cell r="P241">
            <v>0</v>
          </cell>
          <cell r="Q241" t="str">
            <v>N</v>
          </cell>
          <cell r="R241">
            <v>0</v>
          </cell>
          <cell r="S241">
            <v>0</v>
          </cell>
          <cell r="T241" t="str">
            <v>Driver - Reg.</v>
          </cell>
          <cell r="U241" t="str">
            <v>SSC</v>
          </cell>
          <cell r="V241" t="str">
            <v>350S</v>
          </cell>
        </row>
        <row r="242">
          <cell r="B242">
            <v>393959</v>
          </cell>
          <cell r="C242" t="str">
            <v>5100010</v>
          </cell>
          <cell r="D242" t="str">
            <v>MARTINEZ, TANYA M.</v>
          </cell>
          <cell r="E242" t="str">
            <v>CSREP</v>
          </cell>
          <cell r="F242" t="str">
            <v>Customer Service Rep</v>
          </cell>
          <cell r="G242" t="str">
            <v>4</v>
          </cell>
          <cell r="H242" t="str">
            <v>350CLR</v>
          </cell>
          <cell r="I242">
            <v>36229</v>
          </cell>
          <cell r="J242">
            <v>1</v>
          </cell>
          <cell r="K242">
            <v>36229</v>
          </cell>
          <cell r="L242" t="str">
            <v>OFC</v>
          </cell>
          <cell r="M242">
            <v>29.704999999999998</v>
          </cell>
          <cell r="N242">
            <v>27311</v>
          </cell>
          <cell r="O242">
            <v>627508</v>
          </cell>
          <cell r="P242">
            <v>0</v>
          </cell>
          <cell r="Q242" t="str">
            <v>N</v>
          </cell>
          <cell r="R242">
            <v>0</v>
          </cell>
          <cell r="S242">
            <v>0</v>
          </cell>
          <cell r="T242" t="str">
            <v>350CLR</v>
          </cell>
          <cell r="U242" t="str">
            <v>SSC</v>
          </cell>
          <cell r="V242" t="str">
            <v>350CLR</v>
          </cell>
        </row>
        <row r="243">
          <cell r="B243">
            <v>393975</v>
          </cell>
          <cell r="C243" t="str">
            <v>5100015</v>
          </cell>
          <cell r="D243" t="str">
            <v>LACHAPELLE, MICHAEL J.</v>
          </cell>
          <cell r="E243" t="str">
            <v>DRIVER</v>
          </cell>
          <cell r="F243" t="str">
            <v>Driver</v>
          </cell>
          <cell r="G243" t="str">
            <v>3</v>
          </cell>
          <cell r="H243" t="str">
            <v>350S</v>
          </cell>
          <cell r="I243">
            <v>36229</v>
          </cell>
          <cell r="J243">
            <v>1</v>
          </cell>
          <cell r="K243">
            <v>36229</v>
          </cell>
          <cell r="L243" t="str">
            <v>DSP</v>
          </cell>
          <cell r="M243">
            <v>42.23</v>
          </cell>
          <cell r="N243">
            <v>26929</v>
          </cell>
          <cell r="O243">
            <v>627137</v>
          </cell>
          <cell r="P243">
            <v>0</v>
          </cell>
          <cell r="Q243" t="str">
            <v>N</v>
          </cell>
          <cell r="R243">
            <v>0</v>
          </cell>
          <cell r="S243">
            <v>0</v>
          </cell>
          <cell r="T243" t="str">
            <v>Driver - Reg.</v>
          </cell>
          <cell r="U243" t="str">
            <v>SSC</v>
          </cell>
          <cell r="V243" t="str">
            <v>350S</v>
          </cell>
        </row>
        <row r="244">
          <cell r="B244">
            <v>404558</v>
          </cell>
          <cell r="C244" t="str">
            <v>5100010</v>
          </cell>
          <cell r="D244" t="str">
            <v>WILLIAMS, PHELECIA</v>
          </cell>
          <cell r="E244" t="str">
            <v>CSREP</v>
          </cell>
          <cell r="F244" t="str">
            <v>Customer Service Rep</v>
          </cell>
          <cell r="G244" t="str">
            <v>4</v>
          </cell>
          <cell r="H244" t="str">
            <v>350CLR</v>
          </cell>
          <cell r="I244">
            <v>36276</v>
          </cell>
          <cell r="J244">
            <v>1</v>
          </cell>
          <cell r="K244">
            <v>36276</v>
          </cell>
          <cell r="L244" t="str">
            <v>OFC</v>
          </cell>
          <cell r="M244">
            <v>29.704999999999998</v>
          </cell>
          <cell r="N244">
            <v>23777</v>
          </cell>
          <cell r="O244">
            <v>627508</v>
          </cell>
          <cell r="P244">
            <v>0</v>
          </cell>
          <cell r="Q244" t="str">
            <v>N</v>
          </cell>
          <cell r="R244">
            <v>0</v>
          </cell>
          <cell r="S244">
            <v>0</v>
          </cell>
          <cell r="T244" t="str">
            <v>350CLR</v>
          </cell>
          <cell r="U244" t="str">
            <v>SSC</v>
          </cell>
          <cell r="V244" t="str">
            <v>350CLR</v>
          </cell>
        </row>
        <row r="245">
          <cell r="B245">
            <v>412460</v>
          </cell>
          <cell r="C245" t="str">
            <v>5100510</v>
          </cell>
          <cell r="D245" t="str">
            <v>CHANG, ANDREW K.</v>
          </cell>
          <cell r="E245" t="str">
            <v>MECH</v>
          </cell>
          <cell r="F245" t="str">
            <v>Mechanic</v>
          </cell>
          <cell r="G245" t="str">
            <v>3</v>
          </cell>
          <cell r="H245" t="str">
            <v>350S</v>
          </cell>
          <cell r="I245">
            <v>36313</v>
          </cell>
          <cell r="J245">
            <v>1</v>
          </cell>
          <cell r="K245">
            <v>36313</v>
          </cell>
          <cell r="L245" t="str">
            <v>SHP</v>
          </cell>
          <cell r="M245">
            <v>43.26</v>
          </cell>
          <cell r="N245">
            <v>19203</v>
          </cell>
          <cell r="O245">
            <v>58755</v>
          </cell>
          <cell r="P245">
            <v>0</v>
          </cell>
          <cell r="Q245" t="str">
            <v>N</v>
          </cell>
          <cell r="R245">
            <v>0</v>
          </cell>
          <cell r="S245">
            <v>0</v>
          </cell>
          <cell r="T245" t="str">
            <v>350S</v>
          </cell>
          <cell r="U245" t="str">
            <v>SSC</v>
          </cell>
          <cell r="V245" t="str">
            <v>350S</v>
          </cell>
        </row>
        <row r="246">
          <cell r="B246">
            <v>413139</v>
          </cell>
          <cell r="C246" t="str">
            <v>5100014</v>
          </cell>
          <cell r="D246" t="str">
            <v>CANEDO, JESUS</v>
          </cell>
          <cell r="E246" t="str">
            <v>HELPER</v>
          </cell>
          <cell r="F246" t="str">
            <v>Helper</v>
          </cell>
          <cell r="G246" t="str">
            <v>3</v>
          </cell>
          <cell r="H246" t="str">
            <v>350S</v>
          </cell>
          <cell r="I246">
            <v>36319</v>
          </cell>
          <cell r="J246">
            <v>1</v>
          </cell>
          <cell r="K246">
            <v>36319</v>
          </cell>
          <cell r="L246" t="str">
            <v>DSP</v>
          </cell>
          <cell r="M246">
            <v>40.18</v>
          </cell>
          <cell r="N246">
            <v>27073</v>
          </cell>
          <cell r="O246">
            <v>93497</v>
          </cell>
          <cell r="P246">
            <v>0</v>
          </cell>
          <cell r="Q246" t="str">
            <v>N</v>
          </cell>
          <cell r="R246">
            <v>0</v>
          </cell>
          <cell r="S246">
            <v>0</v>
          </cell>
          <cell r="T246" t="str">
            <v>Helper</v>
          </cell>
          <cell r="U246" t="str">
            <v>SSC</v>
          </cell>
          <cell r="V246" t="str">
            <v>350S</v>
          </cell>
        </row>
        <row r="247">
          <cell r="B247">
            <v>414220</v>
          </cell>
          <cell r="C247" t="str">
            <v>5100510</v>
          </cell>
          <cell r="D247" t="str">
            <v>SEVIERI, PAUL F.</v>
          </cell>
          <cell r="E247" t="str">
            <v>MECH</v>
          </cell>
          <cell r="F247" t="str">
            <v>Mechanic</v>
          </cell>
          <cell r="G247" t="str">
            <v>3</v>
          </cell>
          <cell r="H247" t="str">
            <v>350S</v>
          </cell>
          <cell r="I247">
            <v>36332</v>
          </cell>
          <cell r="J247">
            <v>1</v>
          </cell>
          <cell r="K247">
            <v>36332</v>
          </cell>
          <cell r="L247" t="str">
            <v>SH2</v>
          </cell>
          <cell r="M247">
            <v>43.26</v>
          </cell>
          <cell r="N247">
            <v>24124</v>
          </cell>
          <cell r="O247">
            <v>58755</v>
          </cell>
          <cell r="P247">
            <v>0</v>
          </cell>
          <cell r="Q247" t="str">
            <v>N</v>
          </cell>
          <cell r="R247">
            <v>0</v>
          </cell>
          <cell r="S247">
            <v>0</v>
          </cell>
          <cell r="T247" t="str">
            <v>350S</v>
          </cell>
          <cell r="U247" t="str">
            <v>SSC</v>
          </cell>
          <cell r="V247" t="str">
            <v>350S</v>
          </cell>
        </row>
        <row r="248">
          <cell r="B248">
            <v>417471</v>
          </cell>
          <cell r="C248" t="str">
            <v>5100014</v>
          </cell>
          <cell r="D248" t="str">
            <v>FLORES, HECTOR A.</v>
          </cell>
          <cell r="E248" t="str">
            <v>FTSTC3</v>
          </cell>
          <cell r="F248" t="str">
            <v>Driver - Fantastic 3</v>
          </cell>
          <cell r="G248" t="str">
            <v>3</v>
          </cell>
          <cell r="H248" t="str">
            <v>350S</v>
          </cell>
          <cell r="I248">
            <v>36350</v>
          </cell>
          <cell r="J248">
            <v>1</v>
          </cell>
          <cell r="K248">
            <v>36350</v>
          </cell>
          <cell r="L248" t="str">
            <v>DSP</v>
          </cell>
          <cell r="M248">
            <v>42.23</v>
          </cell>
          <cell r="N248">
            <v>25700</v>
          </cell>
          <cell r="O248">
            <v>93497</v>
          </cell>
          <cell r="P248">
            <v>0</v>
          </cell>
          <cell r="Q248" t="str">
            <v>N</v>
          </cell>
          <cell r="R248">
            <v>0</v>
          </cell>
          <cell r="S248">
            <v>0</v>
          </cell>
          <cell r="T248" t="str">
            <v>Driver - Lead</v>
          </cell>
          <cell r="U248" t="str">
            <v>SSC</v>
          </cell>
          <cell r="V248" t="str">
            <v>350S</v>
          </cell>
        </row>
        <row r="249">
          <cell r="B249">
            <v>417498</v>
          </cell>
          <cell r="C249" t="str">
            <v>5100510</v>
          </cell>
          <cell r="D249" t="str">
            <v>CHAMPAGNE, RENIE J.</v>
          </cell>
          <cell r="E249" t="str">
            <v>MECH</v>
          </cell>
          <cell r="F249" t="str">
            <v>Mechanic</v>
          </cell>
          <cell r="G249" t="str">
            <v>3</v>
          </cell>
          <cell r="H249" t="str">
            <v>350S</v>
          </cell>
          <cell r="I249">
            <v>36353</v>
          </cell>
          <cell r="J249">
            <v>1</v>
          </cell>
          <cell r="K249">
            <v>36353</v>
          </cell>
          <cell r="L249" t="str">
            <v>SHP</v>
          </cell>
          <cell r="M249">
            <v>43.26</v>
          </cell>
          <cell r="N249">
            <v>18406</v>
          </cell>
          <cell r="O249">
            <v>58755</v>
          </cell>
          <cell r="P249">
            <v>0</v>
          </cell>
          <cell r="Q249" t="str">
            <v>N</v>
          </cell>
          <cell r="R249">
            <v>0</v>
          </cell>
          <cell r="S249">
            <v>0</v>
          </cell>
          <cell r="T249" t="str">
            <v>350S</v>
          </cell>
          <cell r="U249" t="str">
            <v>SSC</v>
          </cell>
          <cell r="V249" t="str">
            <v>350S</v>
          </cell>
        </row>
        <row r="250">
          <cell r="B250">
            <v>425316</v>
          </cell>
          <cell r="C250" t="str">
            <v>5100015</v>
          </cell>
          <cell r="D250" t="str">
            <v>GONZALEZ, EUGENIO</v>
          </cell>
          <cell r="E250" t="str">
            <v>DRIVER</v>
          </cell>
          <cell r="F250" t="str">
            <v>Driver</v>
          </cell>
          <cell r="G250" t="str">
            <v>3</v>
          </cell>
          <cell r="H250" t="str">
            <v>350S</v>
          </cell>
          <cell r="I250">
            <v>36374</v>
          </cell>
          <cell r="J250">
            <v>1</v>
          </cell>
          <cell r="K250">
            <v>36374</v>
          </cell>
          <cell r="L250" t="str">
            <v>DSP</v>
          </cell>
          <cell r="M250">
            <v>42.23</v>
          </cell>
          <cell r="N250">
            <v>26107</v>
          </cell>
          <cell r="O250">
            <v>38228</v>
          </cell>
          <cell r="P250">
            <v>0</v>
          </cell>
          <cell r="Q250" t="str">
            <v>N</v>
          </cell>
          <cell r="R250">
            <v>0</v>
          </cell>
          <cell r="S250">
            <v>0</v>
          </cell>
          <cell r="T250" t="str">
            <v>Driver - Reg.</v>
          </cell>
          <cell r="U250" t="str">
            <v>SSC</v>
          </cell>
          <cell r="V250" t="str">
            <v>350S</v>
          </cell>
        </row>
        <row r="251">
          <cell r="B251">
            <v>426642</v>
          </cell>
          <cell r="C251" t="str">
            <v>5100014</v>
          </cell>
          <cell r="D251" t="str">
            <v>REGALADO, DANIEL C.</v>
          </cell>
          <cell r="E251" t="str">
            <v>FTSTC3</v>
          </cell>
          <cell r="F251" t="str">
            <v>Driver - Fantastic 3</v>
          </cell>
          <cell r="G251" t="str">
            <v>3</v>
          </cell>
          <cell r="H251" t="str">
            <v>350S</v>
          </cell>
          <cell r="I251">
            <v>36381</v>
          </cell>
          <cell r="J251">
            <v>1</v>
          </cell>
          <cell r="K251">
            <v>36381</v>
          </cell>
          <cell r="L251" t="str">
            <v>DSP</v>
          </cell>
          <cell r="M251">
            <v>42.23</v>
          </cell>
          <cell r="N251">
            <v>22178</v>
          </cell>
          <cell r="O251">
            <v>93497</v>
          </cell>
          <cell r="P251">
            <v>0</v>
          </cell>
          <cell r="Q251" t="str">
            <v>N</v>
          </cell>
          <cell r="R251">
            <v>0</v>
          </cell>
          <cell r="S251">
            <v>0</v>
          </cell>
          <cell r="T251" t="str">
            <v>Driver - Lead</v>
          </cell>
          <cell r="U251" t="str">
            <v>SSC</v>
          </cell>
          <cell r="V251" t="str">
            <v>350S</v>
          </cell>
        </row>
        <row r="252">
          <cell r="B252">
            <v>436621</v>
          </cell>
          <cell r="C252" t="str">
            <v>5100014</v>
          </cell>
          <cell r="D252" t="str">
            <v>SMITH, KENSEY A.</v>
          </cell>
          <cell r="E252" t="str">
            <v>FTSTC3</v>
          </cell>
          <cell r="F252" t="str">
            <v>Driver - Fantastic 3</v>
          </cell>
          <cell r="G252" t="str">
            <v>3</v>
          </cell>
          <cell r="H252" t="str">
            <v>350S</v>
          </cell>
          <cell r="I252">
            <v>36416</v>
          </cell>
          <cell r="J252">
            <v>1</v>
          </cell>
          <cell r="K252">
            <v>36416</v>
          </cell>
          <cell r="L252" t="str">
            <v>DSP</v>
          </cell>
          <cell r="M252">
            <v>42.23</v>
          </cell>
          <cell r="N252">
            <v>24645</v>
          </cell>
          <cell r="O252">
            <v>93497</v>
          </cell>
          <cell r="P252">
            <v>0</v>
          </cell>
          <cell r="Q252" t="str">
            <v>N</v>
          </cell>
          <cell r="R252">
            <v>0</v>
          </cell>
          <cell r="S252">
            <v>0</v>
          </cell>
          <cell r="T252" t="str">
            <v>Driver - Lead</v>
          </cell>
          <cell r="U252" t="str">
            <v>SSC</v>
          </cell>
          <cell r="V252" t="str">
            <v>350S</v>
          </cell>
        </row>
        <row r="253">
          <cell r="B253">
            <v>444234</v>
          </cell>
          <cell r="C253" t="str">
            <v>5100014</v>
          </cell>
          <cell r="D253" t="str">
            <v>BELASKI, WAYNE L.</v>
          </cell>
          <cell r="E253" t="str">
            <v>FTSTC3</v>
          </cell>
          <cell r="F253" t="str">
            <v>Driver - Fantastic 3</v>
          </cell>
          <cell r="G253" t="str">
            <v>3</v>
          </cell>
          <cell r="H253" t="str">
            <v>350S</v>
          </cell>
          <cell r="I253">
            <v>36430</v>
          </cell>
          <cell r="J253">
            <v>1</v>
          </cell>
          <cell r="K253">
            <v>36430</v>
          </cell>
          <cell r="L253" t="str">
            <v>DSP</v>
          </cell>
          <cell r="M253">
            <v>42.23</v>
          </cell>
          <cell r="N253">
            <v>23993</v>
          </cell>
          <cell r="O253">
            <v>93497</v>
          </cell>
          <cell r="P253">
            <v>0</v>
          </cell>
          <cell r="Q253" t="str">
            <v>N</v>
          </cell>
          <cell r="R253">
            <v>0</v>
          </cell>
          <cell r="S253">
            <v>0</v>
          </cell>
          <cell r="T253" t="str">
            <v>Driver - Lead</v>
          </cell>
          <cell r="U253" t="str">
            <v>SSC</v>
          </cell>
          <cell r="V253" t="str">
            <v>350S</v>
          </cell>
        </row>
        <row r="254">
          <cell r="B254">
            <v>450175</v>
          </cell>
          <cell r="C254" t="str">
            <v>5100014</v>
          </cell>
          <cell r="D254" t="str">
            <v>SAN FILIPPO, JOHN H.</v>
          </cell>
          <cell r="E254" t="str">
            <v>OPSUP</v>
          </cell>
          <cell r="F254" t="str">
            <v>Operations Supvsr</v>
          </cell>
          <cell r="G254" t="str">
            <v>2</v>
          </cell>
          <cell r="H254">
            <v>0</v>
          </cell>
          <cell r="I254">
            <v>36458</v>
          </cell>
          <cell r="J254">
            <v>36458</v>
          </cell>
          <cell r="K254">
            <v>36458</v>
          </cell>
          <cell r="L254">
            <v>0</v>
          </cell>
          <cell r="M254">
            <v>41.091000000000001</v>
          </cell>
          <cell r="N254">
            <v>19939</v>
          </cell>
          <cell r="O254">
            <v>627137</v>
          </cell>
          <cell r="P254" t="str">
            <v>22</v>
          </cell>
          <cell r="Q254" t="str">
            <v>Y</v>
          </cell>
          <cell r="R254">
            <v>0</v>
          </cell>
          <cell r="S254">
            <v>0</v>
          </cell>
          <cell r="T254" t="str">
            <v>NonU</v>
          </cell>
          <cell r="U254" t="str">
            <v>SSC</v>
          </cell>
          <cell r="V254" t="str">
            <v>NonU</v>
          </cell>
        </row>
        <row r="255">
          <cell r="B255">
            <v>459090</v>
          </cell>
          <cell r="C255" t="str">
            <v>5100014</v>
          </cell>
          <cell r="D255" t="str">
            <v>BROOME, ERYKE M.</v>
          </cell>
          <cell r="E255" t="str">
            <v>FTSTC3</v>
          </cell>
          <cell r="F255" t="str">
            <v>Driver - Fantastic 3</v>
          </cell>
          <cell r="G255" t="str">
            <v>3</v>
          </cell>
          <cell r="H255" t="str">
            <v>350S</v>
          </cell>
          <cell r="I255">
            <v>36481</v>
          </cell>
          <cell r="J255">
            <v>1</v>
          </cell>
          <cell r="K255">
            <v>36481</v>
          </cell>
          <cell r="L255" t="str">
            <v>DSP</v>
          </cell>
          <cell r="M255">
            <v>42.23</v>
          </cell>
          <cell r="N255">
            <v>24432</v>
          </cell>
          <cell r="O255">
            <v>93497</v>
          </cell>
          <cell r="P255">
            <v>0</v>
          </cell>
          <cell r="Q255" t="str">
            <v>N</v>
          </cell>
          <cell r="R255">
            <v>0</v>
          </cell>
          <cell r="S255">
            <v>0</v>
          </cell>
          <cell r="T255" t="str">
            <v>Driver - Lead</v>
          </cell>
          <cell r="U255" t="str">
            <v>SSC</v>
          </cell>
          <cell r="V255" t="str">
            <v>350S</v>
          </cell>
        </row>
        <row r="256">
          <cell r="B256">
            <v>459111</v>
          </cell>
          <cell r="C256" t="str">
            <v>5100015</v>
          </cell>
          <cell r="D256" t="str">
            <v>GRAY, GERARD G.</v>
          </cell>
          <cell r="E256" t="str">
            <v>DRIVER</v>
          </cell>
          <cell r="F256" t="str">
            <v>Driver</v>
          </cell>
          <cell r="G256" t="str">
            <v>3</v>
          </cell>
          <cell r="H256" t="str">
            <v>350S</v>
          </cell>
          <cell r="I256">
            <v>36486</v>
          </cell>
          <cell r="J256">
            <v>1</v>
          </cell>
          <cell r="K256">
            <v>36486</v>
          </cell>
          <cell r="L256" t="str">
            <v>DSP</v>
          </cell>
          <cell r="M256">
            <v>42.23</v>
          </cell>
          <cell r="N256">
            <v>26903</v>
          </cell>
          <cell r="O256">
            <v>38228</v>
          </cell>
          <cell r="P256">
            <v>0</v>
          </cell>
          <cell r="Q256" t="str">
            <v>N</v>
          </cell>
          <cell r="R256">
            <v>0</v>
          </cell>
          <cell r="S256">
            <v>0</v>
          </cell>
          <cell r="T256" t="str">
            <v>Driver - Reg.</v>
          </cell>
          <cell r="U256" t="str">
            <v>SSC</v>
          </cell>
          <cell r="V256" t="str">
            <v>350S</v>
          </cell>
        </row>
        <row r="257">
          <cell r="B257">
            <v>461042</v>
          </cell>
          <cell r="C257" t="str">
            <v>5100014</v>
          </cell>
          <cell r="D257" t="str">
            <v>KNOX, SHAVAZ Y.</v>
          </cell>
          <cell r="E257" t="str">
            <v>FTSTC3</v>
          </cell>
          <cell r="F257" t="str">
            <v>Driver - Fantastic 3</v>
          </cell>
          <cell r="G257" t="str">
            <v>3</v>
          </cell>
          <cell r="H257" t="str">
            <v>350S</v>
          </cell>
          <cell r="I257">
            <v>36500</v>
          </cell>
          <cell r="J257">
            <v>1</v>
          </cell>
          <cell r="K257">
            <v>36500</v>
          </cell>
          <cell r="L257" t="str">
            <v>DSP</v>
          </cell>
          <cell r="M257">
            <v>42.23</v>
          </cell>
          <cell r="N257">
            <v>25930</v>
          </cell>
          <cell r="O257">
            <v>93497</v>
          </cell>
          <cell r="P257">
            <v>0</v>
          </cell>
          <cell r="Q257" t="str">
            <v>N</v>
          </cell>
          <cell r="R257">
            <v>0</v>
          </cell>
          <cell r="S257">
            <v>0</v>
          </cell>
          <cell r="T257" t="str">
            <v>Driver - Lead</v>
          </cell>
          <cell r="U257" t="str">
            <v>SSC</v>
          </cell>
          <cell r="V257" t="str">
            <v>350S</v>
          </cell>
        </row>
        <row r="258">
          <cell r="B258">
            <v>465254</v>
          </cell>
          <cell r="C258" t="str">
            <v>5100015</v>
          </cell>
          <cell r="D258" t="str">
            <v>REYNOSO, MOISES</v>
          </cell>
          <cell r="E258" t="str">
            <v>DRIVER</v>
          </cell>
          <cell r="F258" t="str">
            <v>Driver</v>
          </cell>
          <cell r="G258" t="str">
            <v>3</v>
          </cell>
          <cell r="H258" t="str">
            <v>350S</v>
          </cell>
          <cell r="I258">
            <v>36523</v>
          </cell>
          <cell r="J258">
            <v>1</v>
          </cell>
          <cell r="K258">
            <v>36523</v>
          </cell>
          <cell r="L258" t="str">
            <v>DSP</v>
          </cell>
          <cell r="M258">
            <v>42.23</v>
          </cell>
          <cell r="N258">
            <v>27337</v>
          </cell>
          <cell r="O258">
            <v>627137</v>
          </cell>
          <cell r="P258">
            <v>0</v>
          </cell>
          <cell r="Q258" t="str">
            <v>N</v>
          </cell>
          <cell r="R258">
            <v>0</v>
          </cell>
          <cell r="S258">
            <v>0</v>
          </cell>
          <cell r="T258" t="str">
            <v>Driver - Reg.</v>
          </cell>
          <cell r="U258" t="str">
            <v>SSC</v>
          </cell>
          <cell r="V258" t="str">
            <v>350S</v>
          </cell>
        </row>
        <row r="259">
          <cell r="B259">
            <v>465529</v>
          </cell>
          <cell r="C259" t="str">
            <v>5100812</v>
          </cell>
          <cell r="D259" t="str">
            <v>HOUSE, JEFFERY D.</v>
          </cell>
          <cell r="E259" t="str">
            <v>SFTMG</v>
          </cell>
          <cell r="F259" t="str">
            <v>Safety Manager</v>
          </cell>
          <cell r="G259" t="str">
            <v>2</v>
          </cell>
          <cell r="H259">
            <v>0</v>
          </cell>
          <cell r="I259">
            <v>36528</v>
          </cell>
          <cell r="J259">
            <v>36528</v>
          </cell>
          <cell r="K259">
            <v>36528</v>
          </cell>
          <cell r="L259">
            <v>0</v>
          </cell>
          <cell r="M259">
            <v>47.185000000000002</v>
          </cell>
          <cell r="N259">
            <v>22298</v>
          </cell>
          <cell r="O259">
            <v>33890</v>
          </cell>
          <cell r="P259" t="str">
            <v>23</v>
          </cell>
          <cell r="Q259" t="str">
            <v>Y</v>
          </cell>
          <cell r="R259">
            <v>0</v>
          </cell>
          <cell r="S259">
            <v>0</v>
          </cell>
          <cell r="T259" t="str">
            <v>NonU</v>
          </cell>
          <cell r="U259" t="str">
            <v>SSC</v>
          </cell>
          <cell r="V259" t="str">
            <v>NonU</v>
          </cell>
        </row>
        <row r="260">
          <cell r="B260">
            <v>479541</v>
          </cell>
          <cell r="C260" t="str">
            <v>5100015</v>
          </cell>
          <cell r="D260" t="str">
            <v>GOMEZ, ANTONIO</v>
          </cell>
          <cell r="E260" t="str">
            <v>DRIVER</v>
          </cell>
          <cell r="F260" t="str">
            <v>Driver</v>
          </cell>
          <cell r="G260" t="str">
            <v>3</v>
          </cell>
          <cell r="H260" t="str">
            <v>350S</v>
          </cell>
          <cell r="I260">
            <v>36565</v>
          </cell>
          <cell r="J260">
            <v>1</v>
          </cell>
          <cell r="K260">
            <v>36565</v>
          </cell>
          <cell r="L260" t="str">
            <v>DSP</v>
          </cell>
          <cell r="M260">
            <v>42.23</v>
          </cell>
          <cell r="N260">
            <v>21714</v>
          </cell>
          <cell r="O260">
            <v>38228</v>
          </cell>
          <cell r="P260">
            <v>0</v>
          </cell>
          <cell r="Q260" t="str">
            <v>N</v>
          </cell>
          <cell r="R260">
            <v>0</v>
          </cell>
          <cell r="S260">
            <v>0</v>
          </cell>
          <cell r="T260" t="str">
            <v>Driver - Reg.</v>
          </cell>
          <cell r="U260" t="str">
            <v>SSC</v>
          </cell>
          <cell r="V260" t="str">
            <v>350S</v>
          </cell>
        </row>
        <row r="261">
          <cell r="B261">
            <v>51502</v>
          </cell>
          <cell r="C261" t="str">
            <v>5100510</v>
          </cell>
          <cell r="D261" t="str">
            <v>DEVIS, GUILLERMO R</v>
          </cell>
          <cell r="E261" t="str">
            <v>MECH</v>
          </cell>
          <cell r="F261" t="str">
            <v>Mechanic</v>
          </cell>
          <cell r="G261" t="str">
            <v>3</v>
          </cell>
          <cell r="H261" t="str">
            <v>350S</v>
          </cell>
          <cell r="I261">
            <v>32930</v>
          </cell>
          <cell r="J261">
            <v>33082</v>
          </cell>
          <cell r="K261">
            <v>36570</v>
          </cell>
          <cell r="L261" t="str">
            <v>SH2</v>
          </cell>
          <cell r="M261">
            <v>43.26</v>
          </cell>
          <cell r="N261">
            <v>22545</v>
          </cell>
          <cell r="O261">
            <v>648202</v>
          </cell>
          <cell r="P261">
            <v>0</v>
          </cell>
          <cell r="Q261" t="str">
            <v>N</v>
          </cell>
          <cell r="R261">
            <v>0</v>
          </cell>
          <cell r="S261">
            <v>0</v>
          </cell>
          <cell r="T261" t="str">
            <v>350S</v>
          </cell>
          <cell r="U261" t="str">
            <v>SSC</v>
          </cell>
          <cell r="V261" t="str">
            <v>350S</v>
          </cell>
        </row>
        <row r="262">
          <cell r="B262">
            <v>515830</v>
          </cell>
          <cell r="C262" t="str">
            <v>5100010</v>
          </cell>
          <cell r="D262" t="str">
            <v>MA, ANNIE F.</v>
          </cell>
          <cell r="E262" t="str">
            <v>CSREP2</v>
          </cell>
          <cell r="F262" t="str">
            <v>Customer Service Rep II</v>
          </cell>
          <cell r="G262" t="str">
            <v>4</v>
          </cell>
          <cell r="H262" t="str">
            <v>350CLR</v>
          </cell>
          <cell r="I262">
            <v>36731</v>
          </cell>
          <cell r="J262">
            <v>1</v>
          </cell>
          <cell r="K262">
            <v>36731</v>
          </cell>
          <cell r="L262" t="str">
            <v>OFC</v>
          </cell>
          <cell r="M262">
            <v>29.704999999999998</v>
          </cell>
          <cell r="N262">
            <v>25829</v>
          </cell>
          <cell r="O262">
            <v>627508</v>
          </cell>
          <cell r="P262">
            <v>0</v>
          </cell>
          <cell r="Q262" t="str">
            <v>N</v>
          </cell>
          <cell r="R262">
            <v>0</v>
          </cell>
          <cell r="S262">
            <v>0</v>
          </cell>
          <cell r="T262" t="str">
            <v>350CLR</v>
          </cell>
          <cell r="U262" t="str">
            <v>SSC</v>
          </cell>
          <cell r="V262" t="str">
            <v>350CLR</v>
          </cell>
        </row>
        <row r="263">
          <cell r="B263">
            <v>522491</v>
          </cell>
          <cell r="C263" t="str">
            <v>5100510</v>
          </cell>
          <cell r="D263" t="str">
            <v>PEREZ, ROBERTO C.</v>
          </cell>
          <cell r="E263" t="str">
            <v>MECHA2</v>
          </cell>
          <cell r="F263" t="str">
            <v>Mechanic (ASE Level 2)</v>
          </cell>
          <cell r="G263" t="str">
            <v>3</v>
          </cell>
          <cell r="H263" t="str">
            <v>350S</v>
          </cell>
          <cell r="I263">
            <v>36745</v>
          </cell>
          <cell r="J263">
            <v>1</v>
          </cell>
          <cell r="K263">
            <v>36745</v>
          </cell>
          <cell r="L263" t="str">
            <v>SHP</v>
          </cell>
          <cell r="M263">
            <v>47.585999999999999</v>
          </cell>
          <cell r="N263">
            <v>27014</v>
          </cell>
          <cell r="O263">
            <v>58755</v>
          </cell>
          <cell r="P263">
            <v>0</v>
          </cell>
          <cell r="Q263" t="str">
            <v>N</v>
          </cell>
          <cell r="R263">
            <v>0</v>
          </cell>
          <cell r="S263">
            <v>0</v>
          </cell>
          <cell r="T263" t="str">
            <v>350S</v>
          </cell>
          <cell r="U263" t="str">
            <v>SSC</v>
          </cell>
          <cell r="V263" t="str">
            <v>350S</v>
          </cell>
        </row>
        <row r="264">
          <cell r="B264">
            <v>522757</v>
          </cell>
          <cell r="C264" t="str">
            <v>5100014</v>
          </cell>
          <cell r="D264" t="str">
            <v>BUNDAGE, QUINCY</v>
          </cell>
          <cell r="E264" t="str">
            <v>FTSTC3</v>
          </cell>
          <cell r="F264" t="str">
            <v>Driver - Fantastic 3</v>
          </cell>
          <cell r="G264" t="str">
            <v>3</v>
          </cell>
          <cell r="H264" t="str">
            <v>350S</v>
          </cell>
          <cell r="I264">
            <v>36753</v>
          </cell>
          <cell r="J264">
            <v>1</v>
          </cell>
          <cell r="K264">
            <v>36753</v>
          </cell>
          <cell r="L264" t="str">
            <v>DSP</v>
          </cell>
          <cell r="M264">
            <v>42.23</v>
          </cell>
          <cell r="N264">
            <v>25408</v>
          </cell>
          <cell r="O264">
            <v>93497</v>
          </cell>
          <cell r="P264">
            <v>0</v>
          </cell>
          <cell r="Q264" t="str">
            <v>N</v>
          </cell>
          <cell r="R264">
            <v>0</v>
          </cell>
          <cell r="S264">
            <v>0</v>
          </cell>
          <cell r="T264" t="str">
            <v>Driver - Lead</v>
          </cell>
          <cell r="U264" t="str">
            <v>SSC</v>
          </cell>
          <cell r="V264" t="str">
            <v>350S</v>
          </cell>
        </row>
        <row r="265">
          <cell r="B265">
            <v>552948</v>
          </cell>
          <cell r="C265" t="str">
            <v>5100014</v>
          </cell>
          <cell r="D265" t="str">
            <v>TIGER, MARCUS T.</v>
          </cell>
          <cell r="E265" t="str">
            <v>FTSTC3</v>
          </cell>
          <cell r="F265" t="str">
            <v>Driver - Fantastic 3</v>
          </cell>
          <cell r="G265" t="str">
            <v>3</v>
          </cell>
          <cell r="H265" t="str">
            <v>350S</v>
          </cell>
          <cell r="I265">
            <v>36871</v>
          </cell>
          <cell r="J265">
            <v>1</v>
          </cell>
          <cell r="K265">
            <v>36871</v>
          </cell>
          <cell r="L265" t="str">
            <v>DSP</v>
          </cell>
          <cell r="M265">
            <v>42.23</v>
          </cell>
          <cell r="N265">
            <v>28138</v>
          </cell>
          <cell r="O265">
            <v>93497</v>
          </cell>
          <cell r="P265">
            <v>0</v>
          </cell>
          <cell r="Q265" t="str">
            <v>N</v>
          </cell>
          <cell r="R265">
            <v>0</v>
          </cell>
          <cell r="S265">
            <v>0</v>
          </cell>
          <cell r="T265" t="str">
            <v>Driver - Lead</v>
          </cell>
          <cell r="U265" t="str">
            <v>SSC</v>
          </cell>
          <cell r="V265" t="str">
            <v>350S</v>
          </cell>
        </row>
        <row r="266">
          <cell r="B266">
            <v>556148</v>
          </cell>
          <cell r="C266" t="str">
            <v>5100015</v>
          </cell>
          <cell r="D266" t="str">
            <v>LEWIS, BERNARD D.</v>
          </cell>
          <cell r="E266" t="str">
            <v>DRIVER</v>
          </cell>
          <cell r="F266" t="str">
            <v>Driver</v>
          </cell>
          <cell r="G266" t="str">
            <v>3</v>
          </cell>
          <cell r="H266" t="str">
            <v>350S</v>
          </cell>
          <cell r="I266">
            <v>36873</v>
          </cell>
          <cell r="J266">
            <v>1</v>
          </cell>
          <cell r="K266">
            <v>36873</v>
          </cell>
          <cell r="L266" t="str">
            <v>DSP</v>
          </cell>
          <cell r="M266">
            <v>42.23</v>
          </cell>
          <cell r="N266">
            <v>21430</v>
          </cell>
          <cell r="O266">
            <v>93497</v>
          </cell>
          <cell r="P266">
            <v>0</v>
          </cell>
          <cell r="Q266" t="str">
            <v>N</v>
          </cell>
          <cell r="R266">
            <v>0</v>
          </cell>
          <cell r="S266">
            <v>0</v>
          </cell>
          <cell r="T266" t="str">
            <v>Driver - Reg.</v>
          </cell>
          <cell r="U266" t="str">
            <v>SSC</v>
          </cell>
          <cell r="V266" t="str">
            <v>350S</v>
          </cell>
        </row>
        <row r="267">
          <cell r="B267">
            <v>556156</v>
          </cell>
          <cell r="C267" t="str">
            <v>5100015</v>
          </cell>
          <cell r="D267" t="str">
            <v>AGUILAR, AARON R.</v>
          </cell>
          <cell r="E267" t="str">
            <v>DRIVER</v>
          </cell>
          <cell r="F267" t="str">
            <v>Driver</v>
          </cell>
          <cell r="G267" t="str">
            <v>3</v>
          </cell>
          <cell r="H267" t="str">
            <v>350S</v>
          </cell>
          <cell r="I267">
            <v>36874</v>
          </cell>
          <cell r="J267">
            <v>1</v>
          </cell>
          <cell r="K267">
            <v>36874</v>
          </cell>
          <cell r="L267" t="str">
            <v>DSP</v>
          </cell>
          <cell r="M267">
            <v>42.23</v>
          </cell>
          <cell r="N267">
            <v>25756</v>
          </cell>
          <cell r="O267">
            <v>93497</v>
          </cell>
          <cell r="P267">
            <v>0</v>
          </cell>
          <cell r="Q267" t="str">
            <v>N</v>
          </cell>
          <cell r="R267">
            <v>0</v>
          </cell>
          <cell r="S267">
            <v>0</v>
          </cell>
          <cell r="T267" t="str">
            <v>Driver - Reg.</v>
          </cell>
          <cell r="U267" t="str">
            <v>SSC</v>
          </cell>
          <cell r="V267" t="str">
            <v>350S</v>
          </cell>
        </row>
        <row r="268">
          <cell r="B268">
            <v>559285</v>
          </cell>
          <cell r="C268" t="str">
            <v>5100510</v>
          </cell>
          <cell r="D268" t="str">
            <v>FALZON, TONY A.</v>
          </cell>
          <cell r="E268" t="str">
            <v>TGSHP</v>
          </cell>
          <cell r="F268" t="str">
            <v>Shop Person</v>
          </cell>
          <cell r="G268" t="str">
            <v>3</v>
          </cell>
          <cell r="H268" t="str">
            <v>350S</v>
          </cell>
          <cell r="I268">
            <v>36894</v>
          </cell>
          <cell r="J268">
            <v>1</v>
          </cell>
          <cell r="K268">
            <v>36894</v>
          </cell>
          <cell r="L268" t="str">
            <v>SHP</v>
          </cell>
          <cell r="M268">
            <v>40.540999999999997</v>
          </cell>
          <cell r="N268">
            <v>25674</v>
          </cell>
          <cell r="O268">
            <v>58755</v>
          </cell>
          <cell r="P268">
            <v>0</v>
          </cell>
          <cell r="Q268" t="str">
            <v>N</v>
          </cell>
          <cell r="R268">
            <v>0</v>
          </cell>
          <cell r="S268">
            <v>0</v>
          </cell>
          <cell r="T268" t="str">
            <v>350S</v>
          </cell>
          <cell r="U268" t="str">
            <v>SSC</v>
          </cell>
          <cell r="V268" t="str">
            <v>350S</v>
          </cell>
        </row>
        <row r="269">
          <cell r="B269">
            <v>648202</v>
          </cell>
          <cell r="C269" t="str">
            <v>5100510</v>
          </cell>
          <cell r="D269" t="str">
            <v>LOPEZ, CARLOS</v>
          </cell>
          <cell r="E269" t="str">
            <v>MAIMG</v>
          </cell>
          <cell r="F269" t="str">
            <v>Maintenance Mgr</v>
          </cell>
          <cell r="G269" t="str">
            <v>2</v>
          </cell>
          <cell r="H269">
            <v>0</v>
          </cell>
          <cell r="I269">
            <v>37277</v>
          </cell>
          <cell r="J269">
            <v>37277</v>
          </cell>
          <cell r="K269">
            <v>37277</v>
          </cell>
          <cell r="L269" t="str">
            <v>GNA</v>
          </cell>
          <cell r="M269">
            <v>45.616</v>
          </cell>
          <cell r="N269">
            <v>21704</v>
          </cell>
          <cell r="O269">
            <v>58755</v>
          </cell>
          <cell r="P269" t="str">
            <v>23</v>
          </cell>
          <cell r="Q269" t="str">
            <v>Y</v>
          </cell>
          <cell r="R269">
            <v>0</v>
          </cell>
          <cell r="S269">
            <v>0</v>
          </cell>
          <cell r="T269" t="str">
            <v>NonU</v>
          </cell>
          <cell r="U269" t="str">
            <v>SSC</v>
          </cell>
          <cell r="V269" t="str">
            <v>NonU</v>
          </cell>
        </row>
        <row r="270">
          <cell r="B270">
            <v>658179</v>
          </cell>
          <cell r="C270" t="str">
            <v>5100014</v>
          </cell>
          <cell r="D270" t="str">
            <v>HINTON, DEIDI C.</v>
          </cell>
          <cell r="E270" t="str">
            <v>OPSUP</v>
          </cell>
          <cell r="F270" t="str">
            <v>Operations Supvsr</v>
          </cell>
          <cell r="G270" t="str">
            <v>1</v>
          </cell>
          <cell r="H270">
            <v>0</v>
          </cell>
          <cell r="I270">
            <v>37321</v>
          </cell>
          <cell r="J270">
            <v>37321</v>
          </cell>
          <cell r="K270">
            <v>37321</v>
          </cell>
          <cell r="L270">
            <v>0</v>
          </cell>
          <cell r="M270">
            <v>31.544</v>
          </cell>
          <cell r="N270">
            <v>21712</v>
          </cell>
          <cell r="O270">
            <v>706337</v>
          </cell>
          <cell r="P270" t="str">
            <v>19</v>
          </cell>
          <cell r="Q270" t="str">
            <v>Y</v>
          </cell>
          <cell r="R270">
            <v>0</v>
          </cell>
          <cell r="S270">
            <v>0</v>
          </cell>
          <cell r="T270" t="str">
            <v>NonU</v>
          </cell>
          <cell r="U270" t="str">
            <v>SSC</v>
          </cell>
          <cell r="V270" t="str">
            <v>NonU</v>
          </cell>
        </row>
        <row r="271">
          <cell r="B271">
            <v>100773</v>
          </cell>
          <cell r="C271" t="str">
            <v>5100810</v>
          </cell>
          <cell r="D271" t="str">
            <v>GLAUB, JOHN C.</v>
          </cell>
          <cell r="E271" t="str">
            <v>GFAMG</v>
          </cell>
          <cell r="F271" t="str">
            <v>Group Finance &amp; Admin Manager</v>
          </cell>
          <cell r="G271" t="str">
            <v>1</v>
          </cell>
          <cell r="H271">
            <v>0</v>
          </cell>
          <cell r="I271">
            <v>35521</v>
          </cell>
          <cell r="J271">
            <v>35521</v>
          </cell>
          <cell r="K271">
            <v>37377</v>
          </cell>
          <cell r="L271" t="str">
            <v>MGR</v>
          </cell>
          <cell r="M271">
            <v>83.667000000000002</v>
          </cell>
          <cell r="N271">
            <v>18699</v>
          </cell>
          <cell r="O271">
            <v>91150</v>
          </cell>
          <cell r="P271" t="str">
            <v>32</v>
          </cell>
          <cell r="Q271" t="str">
            <v>Y</v>
          </cell>
          <cell r="R271">
            <v>0</v>
          </cell>
          <cell r="S271">
            <v>0</v>
          </cell>
          <cell r="T271" t="str">
            <v>NonU</v>
          </cell>
          <cell r="U271" t="str">
            <v>SSC</v>
          </cell>
          <cell r="V271" t="str">
            <v>NonU</v>
          </cell>
        </row>
        <row r="272">
          <cell r="B272">
            <v>91150</v>
          </cell>
          <cell r="C272" t="str">
            <v>5100810</v>
          </cell>
          <cell r="D272" t="str">
            <v>LEGNITTO, JOHN A.</v>
          </cell>
          <cell r="E272" t="str">
            <v>GMGRP</v>
          </cell>
          <cell r="F272" t="str">
            <v>Group General Manager</v>
          </cell>
          <cell r="G272" t="str">
            <v>3</v>
          </cell>
          <cell r="H272">
            <v>0</v>
          </cell>
          <cell r="I272">
            <v>34442</v>
          </cell>
          <cell r="J272">
            <v>34442</v>
          </cell>
          <cell r="K272">
            <v>38089</v>
          </cell>
          <cell r="L272" t="str">
            <v>MGR</v>
          </cell>
          <cell r="M272">
            <v>129.41300000000001</v>
          </cell>
          <cell r="N272">
            <v>20799</v>
          </cell>
          <cell r="O272">
            <v>94107</v>
          </cell>
          <cell r="P272" t="str">
            <v>35</v>
          </cell>
          <cell r="Q272" t="str">
            <v>Y</v>
          </cell>
          <cell r="R272">
            <v>0</v>
          </cell>
          <cell r="S272">
            <v>0</v>
          </cell>
          <cell r="T272" t="str">
            <v>NonU</v>
          </cell>
          <cell r="U272" t="str">
            <v>SSC</v>
          </cell>
          <cell r="V272" t="str">
            <v>NonU</v>
          </cell>
        </row>
        <row r="273">
          <cell r="B273">
            <v>866779</v>
          </cell>
          <cell r="C273" t="str">
            <v>5100740</v>
          </cell>
          <cell r="D273" t="str">
            <v>ALVA, JESSICA L.</v>
          </cell>
          <cell r="E273" t="str">
            <v>HRGEN</v>
          </cell>
          <cell r="F273" t="str">
            <v>HR Generalist</v>
          </cell>
          <cell r="G273" t="str">
            <v>2</v>
          </cell>
          <cell r="H273">
            <v>0</v>
          </cell>
          <cell r="I273">
            <v>38127</v>
          </cell>
          <cell r="J273">
            <v>38127</v>
          </cell>
          <cell r="K273">
            <v>38127</v>
          </cell>
          <cell r="L273" t="str">
            <v>GNA</v>
          </cell>
          <cell r="M273">
            <v>34.334000000000003</v>
          </cell>
          <cell r="N273">
            <v>26813</v>
          </cell>
          <cell r="O273">
            <v>99637</v>
          </cell>
          <cell r="P273" t="str">
            <v>21</v>
          </cell>
          <cell r="Q273" t="str">
            <v>Y</v>
          </cell>
          <cell r="R273">
            <v>0</v>
          </cell>
          <cell r="S273">
            <v>0</v>
          </cell>
          <cell r="T273" t="str">
            <v>NonU</v>
          </cell>
          <cell r="U273" t="str">
            <v>SSC</v>
          </cell>
          <cell r="V273" t="str">
            <v>NonU</v>
          </cell>
        </row>
        <row r="274">
          <cell r="B274">
            <v>60011</v>
          </cell>
          <cell r="C274" t="str">
            <v>5100510</v>
          </cell>
          <cell r="D274" t="str">
            <v>ORELLANA, MILTON A.</v>
          </cell>
          <cell r="E274" t="str">
            <v>MECH</v>
          </cell>
          <cell r="F274" t="str">
            <v>Mechanic</v>
          </cell>
          <cell r="G274" t="str">
            <v>3</v>
          </cell>
          <cell r="H274" t="str">
            <v>350S</v>
          </cell>
          <cell r="I274">
            <v>33103</v>
          </cell>
          <cell r="J274">
            <v>33103</v>
          </cell>
          <cell r="K274">
            <v>38243</v>
          </cell>
          <cell r="L274" t="str">
            <v>SHP</v>
          </cell>
          <cell r="M274">
            <v>43.26</v>
          </cell>
          <cell r="N274">
            <v>21440</v>
          </cell>
          <cell r="O274">
            <v>648202</v>
          </cell>
          <cell r="P274">
            <v>0</v>
          </cell>
          <cell r="Q274" t="str">
            <v>N</v>
          </cell>
          <cell r="R274">
            <v>0</v>
          </cell>
          <cell r="S274">
            <v>0</v>
          </cell>
          <cell r="T274" t="str">
            <v>350S</v>
          </cell>
          <cell r="U274" t="str">
            <v>SSC</v>
          </cell>
          <cell r="V274" t="str">
            <v>350S</v>
          </cell>
        </row>
        <row r="275">
          <cell r="B275">
            <v>909871</v>
          </cell>
          <cell r="C275" t="str">
            <v>5100510</v>
          </cell>
          <cell r="D275" t="str">
            <v>BETTENCOURT, MICHAEL H.</v>
          </cell>
          <cell r="E275" t="str">
            <v>AFORE2</v>
          </cell>
          <cell r="F275" t="str">
            <v>Asst Foreperson - Shop (ASE 2)</v>
          </cell>
          <cell r="G275" t="str">
            <v>3</v>
          </cell>
          <cell r="H275" t="str">
            <v>350S</v>
          </cell>
          <cell r="I275">
            <v>38257</v>
          </cell>
          <cell r="J275">
            <v>1</v>
          </cell>
          <cell r="K275">
            <v>38257</v>
          </cell>
          <cell r="L275" t="str">
            <v>SH2</v>
          </cell>
          <cell r="M275">
            <v>48.311</v>
          </cell>
          <cell r="N275">
            <v>25341</v>
          </cell>
          <cell r="O275">
            <v>58755</v>
          </cell>
          <cell r="P275">
            <v>0</v>
          </cell>
          <cell r="Q275" t="str">
            <v>N</v>
          </cell>
          <cell r="R275">
            <v>0</v>
          </cell>
          <cell r="S275">
            <v>0</v>
          </cell>
          <cell r="T275" t="str">
            <v>350S</v>
          </cell>
          <cell r="U275" t="str">
            <v>SSC</v>
          </cell>
          <cell r="V275" t="str">
            <v>350S</v>
          </cell>
        </row>
        <row r="276">
          <cell r="B276">
            <v>579260</v>
          </cell>
          <cell r="C276" t="str">
            <v>5100010</v>
          </cell>
          <cell r="D276" t="str">
            <v>YU, LANA Y.</v>
          </cell>
          <cell r="E276" t="str">
            <v>CSREP</v>
          </cell>
          <cell r="F276" t="str">
            <v>Customer Service Rep</v>
          </cell>
          <cell r="G276" t="str">
            <v>4</v>
          </cell>
          <cell r="H276" t="str">
            <v>350CLR</v>
          </cell>
          <cell r="I276">
            <v>36976</v>
          </cell>
          <cell r="J276">
            <v>1</v>
          </cell>
          <cell r="K276">
            <v>38303</v>
          </cell>
          <cell r="L276" t="str">
            <v>OFC</v>
          </cell>
          <cell r="M276">
            <v>29.704999999999998</v>
          </cell>
          <cell r="N276">
            <v>27903</v>
          </cell>
          <cell r="O276">
            <v>627508</v>
          </cell>
          <cell r="P276">
            <v>0</v>
          </cell>
          <cell r="Q276" t="str">
            <v>N</v>
          </cell>
          <cell r="R276">
            <v>0</v>
          </cell>
          <cell r="S276">
            <v>0</v>
          </cell>
          <cell r="T276" t="str">
            <v>350CLR</v>
          </cell>
          <cell r="U276" t="str">
            <v>SSC</v>
          </cell>
          <cell r="V276" t="str">
            <v>350CLR</v>
          </cell>
        </row>
        <row r="277">
          <cell r="B277">
            <v>1172525</v>
          </cell>
          <cell r="C277" t="str">
            <v>5100510</v>
          </cell>
          <cell r="D277" t="str">
            <v>VIEIRA, STACY</v>
          </cell>
          <cell r="E277" t="str">
            <v>MECHA2</v>
          </cell>
          <cell r="F277" t="str">
            <v>Mechanic (ASE Level 2)</v>
          </cell>
          <cell r="G277" t="str">
            <v>3</v>
          </cell>
          <cell r="H277" t="str">
            <v>350S</v>
          </cell>
          <cell r="I277">
            <v>38441</v>
          </cell>
          <cell r="J277">
            <v>38441</v>
          </cell>
          <cell r="K277">
            <v>38441</v>
          </cell>
          <cell r="L277" t="str">
            <v>SH2</v>
          </cell>
          <cell r="M277">
            <v>47.585999999999999</v>
          </cell>
          <cell r="N277">
            <v>25055</v>
          </cell>
          <cell r="O277">
            <v>58755</v>
          </cell>
          <cell r="P277">
            <v>0</v>
          </cell>
          <cell r="Q277" t="str">
            <v>N</v>
          </cell>
          <cell r="R277">
            <v>0</v>
          </cell>
          <cell r="S277">
            <v>0</v>
          </cell>
          <cell r="T277" t="str">
            <v>350S</v>
          </cell>
          <cell r="U277" t="str">
            <v>SSC</v>
          </cell>
          <cell r="V277" t="str">
            <v>350S</v>
          </cell>
        </row>
        <row r="278">
          <cell r="B278">
            <v>20693</v>
          </cell>
          <cell r="C278" t="str">
            <v>5100013</v>
          </cell>
          <cell r="D278" t="str">
            <v>DE MARTINI, ROBERT</v>
          </cell>
          <cell r="E278" t="str">
            <v>OPSMG</v>
          </cell>
          <cell r="F278" t="str">
            <v>Operations Manager</v>
          </cell>
          <cell r="G278" t="str">
            <v>2</v>
          </cell>
          <cell r="H278">
            <v>0</v>
          </cell>
          <cell r="I278">
            <v>28647</v>
          </cell>
          <cell r="J278">
            <v>28647</v>
          </cell>
          <cell r="K278">
            <v>38509</v>
          </cell>
          <cell r="L278" t="str">
            <v>MG3</v>
          </cell>
          <cell r="M278">
            <v>55.735999999999997</v>
          </cell>
          <cell r="N278">
            <v>22094</v>
          </cell>
          <cell r="O278">
            <v>33890</v>
          </cell>
          <cell r="P278" t="str">
            <v>23</v>
          </cell>
          <cell r="Q278" t="str">
            <v>Y</v>
          </cell>
          <cell r="R278">
            <v>0</v>
          </cell>
          <cell r="S278">
            <v>0</v>
          </cell>
          <cell r="T278" t="str">
            <v>NonU</v>
          </cell>
          <cell r="U278" t="str">
            <v>SSC</v>
          </cell>
          <cell r="V278" t="str">
            <v>NonU</v>
          </cell>
        </row>
        <row r="279">
          <cell r="B279">
            <v>1479009</v>
          </cell>
          <cell r="C279" t="str">
            <v>5100510</v>
          </cell>
          <cell r="D279" t="str">
            <v>VIDES, JULIO A.</v>
          </cell>
          <cell r="E279" t="str">
            <v>MECHA1</v>
          </cell>
          <cell r="F279" t="str">
            <v>Mechanic (ASE Level 1)</v>
          </cell>
          <cell r="G279" t="str">
            <v>3</v>
          </cell>
          <cell r="H279" t="str">
            <v>350S</v>
          </cell>
          <cell r="I279">
            <v>38558</v>
          </cell>
          <cell r="J279">
            <v>38558</v>
          </cell>
          <cell r="K279">
            <v>38558</v>
          </cell>
          <cell r="L279" t="str">
            <v>SH2</v>
          </cell>
          <cell r="M279">
            <v>45.423000000000002</v>
          </cell>
          <cell r="N279">
            <v>25570</v>
          </cell>
          <cell r="O279">
            <v>648202</v>
          </cell>
          <cell r="P279">
            <v>0</v>
          </cell>
          <cell r="Q279" t="str">
            <v>N</v>
          </cell>
          <cell r="R279">
            <v>0</v>
          </cell>
          <cell r="S279">
            <v>0</v>
          </cell>
          <cell r="T279" t="str">
            <v>350S</v>
          </cell>
          <cell r="U279" t="str">
            <v>SSC</v>
          </cell>
          <cell r="V279" t="str">
            <v>350S</v>
          </cell>
        </row>
        <row r="280">
          <cell r="B280">
            <v>599359</v>
          </cell>
          <cell r="C280" t="str">
            <v>5100010</v>
          </cell>
          <cell r="D280" t="str">
            <v>VALLEJO, ELISA</v>
          </cell>
          <cell r="E280" t="str">
            <v>CSREP</v>
          </cell>
          <cell r="F280" t="str">
            <v>Customer Service Rep</v>
          </cell>
          <cell r="G280" t="str">
            <v>4</v>
          </cell>
          <cell r="H280" t="str">
            <v>350CLR</v>
          </cell>
          <cell r="I280">
            <v>37074</v>
          </cell>
          <cell r="J280">
            <v>38700</v>
          </cell>
          <cell r="K280">
            <v>38700</v>
          </cell>
          <cell r="L280" t="str">
            <v>OFC</v>
          </cell>
          <cell r="M280">
            <v>29.704999999999998</v>
          </cell>
          <cell r="N280">
            <v>22978</v>
          </cell>
          <cell r="O280">
            <v>627508</v>
          </cell>
          <cell r="P280">
            <v>0</v>
          </cell>
          <cell r="Q280" t="str">
            <v>N</v>
          </cell>
          <cell r="R280">
            <v>0</v>
          </cell>
          <cell r="S280">
            <v>0</v>
          </cell>
          <cell r="T280" t="str">
            <v>350CLR</v>
          </cell>
          <cell r="U280" t="str">
            <v>SSC</v>
          </cell>
          <cell r="V280" t="str">
            <v>350CLR</v>
          </cell>
        </row>
        <row r="281">
          <cell r="B281">
            <v>584077</v>
          </cell>
          <cell r="C281" t="str">
            <v>5100014</v>
          </cell>
          <cell r="D281" t="str">
            <v>ELLINGTON, ERIK S.</v>
          </cell>
          <cell r="E281" t="str">
            <v>FTSTC3</v>
          </cell>
          <cell r="F281" t="str">
            <v>Driver - Fantastic 3</v>
          </cell>
          <cell r="G281" t="str">
            <v>3</v>
          </cell>
          <cell r="H281" t="str">
            <v>350S</v>
          </cell>
          <cell r="I281">
            <v>37011</v>
          </cell>
          <cell r="J281">
            <v>1</v>
          </cell>
          <cell r="K281">
            <v>38763</v>
          </cell>
          <cell r="L281" t="str">
            <v>DSP</v>
          </cell>
          <cell r="M281">
            <v>42.23</v>
          </cell>
          <cell r="N281">
            <v>25676</v>
          </cell>
          <cell r="O281">
            <v>627137</v>
          </cell>
          <cell r="P281">
            <v>0</v>
          </cell>
          <cell r="Q281" t="str">
            <v>N</v>
          </cell>
          <cell r="R281">
            <v>0</v>
          </cell>
          <cell r="S281">
            <v>0</v>
          </cell>
          <cell r="T281" t="str">
            <v>Driver - Lead</v>
          </cell>
          <cell r="U281" t="str">
            <v>SSC</v>
          </cell>
          <cell r="V281" t="str">
            <v>350S</v>
          </cell>
        </row>
        <row r="282">
          <cell r="B282">
            <v>2025631</v>
          </cell>
          <cell r="C282" t="str">
            <v>5100015</v>
          </cell>
          <cell r="D282" t="str">
            <v>EBERLE, DENIS</v>
          </cell>
          <cell r="E282" t="str">
            <v>DRIVER</v>
          </cell>
          <cell r="F282" t="str">
            <v>Driver</v>
          </cell>
          <cell r="G282" t="str">
            <v>3</v>
          </cell>
          <cell r="H282" t="str">
            <v>350S</v>
          </cell>
          <cell r="I282">
            <v>38769</v>
          </cell>
          <cell r="J282">
            <v>38769</v>
          </cell>
          <cell r="K282">
            <v>38769</v>
          </cell>
          <cell r="L282" t="str">
            <v>DSP</v>
          </cell>
          <cell r="M282">
            <v>42.23</v>
          </cell>
          <cell r="N282">
            <v>24548</v>
          </cell>
          <cell r="O282">
            <v>627137</v>
          </cell>
          <cell r="P282">
            <v>0</v>
          </cell>
          <cell r="Q282" t="str">
            <v>N</v>
          </cell>
          <cell r="R282">
            <v>0</v>
          </cell>
          <cell r="S282">
            <v>0</v>
          </cell>
          <cell r="T282" t="str">
            <v>Driver - Reg.</v>
          </cell>
          <cell r="U282" t="str">
            <v>SSC</v>
          </cell>
          <cell r="V282" t="str">
            <v>350S</v>
          </cell>
        </row>
        <row r="283">
          <cell r="B283">
            <v>58755</v>
          </cell>
          <cell r="C283" t="str">
            <v>5100510</v>
          </cell>
          <cell r="D283" t="str">
            <v>MENDOZA JR, JAMES W.</v>
          </cell>
          <cell r="E283" t="str">
            <v>MAIMG</v>
          </cell>
          <cell r="F283" t="str">
            <v>Maintenance Mgr</v>
          </cell>
          <cell r="G283" t="str">
            <v>3</v>
          </cell>
          <cell r="H283">
            <v>0</v>
          </cell>
          <cell r="I283">
            <v>33063</v>
          </cell>
          <cell r="J283">
            <v>36129</v>
          </cell>
          <cell r="K283">
            <v>38774</v>
          </cell>
          <cell r="L283">
            <v>0</v>
          </cell>
          <cell r="M283">
            <v>55.17</v>
          </cell>
          <cell r="N283">
            <v>25875</v>
          </cell>
          <cell r="O283">
            <v>91150</v>
          </cell>
          <cell r="P283" t="str">
            <v>24</v>
          </cell>
          <cell r="Q283" t="str">
            <v>Y</v>
          </cell>
          <cell r="R283">
            <v>0</v>
          </cell>
          <cell r="S283">
            <v>0</v>
          </cell>
          <cell r="T283" t="str">
            <v>NonU</v>
          </cell>
          <cell r="U283" t="str">
            <v>SSC</v>
          </cell>
          <cell r="V283" t="str">
            <v>NonU</v>
          </cell>
        </row>
        <row r="284">
          <cell r="B284">
            <v>2057191</v>
          </cell>
          <cell r="C284" t="str">
            <v>5100015</v>
          </cell>
          <cell r="D284" t="str">
            <v>MARTINEZ, CARLOS A.</v>
          </cell>
          <cell r="E284" t="str">
            <v>DRIVER</v>
          </cell>
          <cell r="F284" t="str">
            <v>Driver</v>
          </cell>
          <cell r="G284" t="str">
            <v>3</v>
          </cell>
          <cell r="H284" t="str">
            <v>350S</v>
          </cell>
          <cell r="I284">
            <v>38791</v>
          </cell>
          <cell r="J284">
            <v>38791</v>
          </cell>
          <cell r="K284">
            <v>38791</v>
          </cell>
          <cell r="L284" t="str">
            <v>DSP</v>
          </cell>
          <cell r="M284">
            <v>42.23</v>
          </cell>
          <cell r="N284">
            <v>29514</v>
          </cell>
          <cell r="O284">
            <v>627137</v>
          </cell>
          <cell r="P284">
            <v>0</v>
          </cell>
          <cell r="Q284" t="str">
            <v>N</v>
          </cell>
          <cell r="R284">
            <v>0</v>
          </cell>
          <cell r="S284">
            <v>0</v>
          </cell>
          <cell r="T284" t="str">
            <v>Driver - Reg.</v>
          </cell>
          <cell r="U284" t="str">
            <v>SSC</v>
          </cell>
          <cell r="V284" t="str">
            <v>350S</v>
          </cell>
        </row>
        <row r="285">
          <cell r="B285">
            <v>2305203</v>
          </cell>
          <cell r="C285" t="str">
            <v>5100015</v>
          </cell>
          <cell r="D285" t="str">
            <v>MERCADO, ELISEO</v>
          </cell>
          <cell r="E285" t="str">
            <v>DRIVER</v>
          </cell>
          <cell r="F285" t="str">
            <v>Driver</v>
          </cell>
          <cell r="G285" t="str">
            <v>3</v>
          </cell>
          <cell r="H285" t="str">
            <v>350S</v>
          </cell>
          <cell r="I285">
            <v>38874</v>
          </cell>
          <cell r="J285">
            <v>38874</v>
          </cell>
          <cell r="K285">
            <v>38874</v>
          </cell>
          <cell r="L285" t="str">
            <v>DSP</v>
          </cell>
          <cell r="M285">
            <v>42.23</v>
          </cell>
          <cell r="N285">
            <v>23218</v>
          </cell>
          <cell r="O285">
            <v>627137</v>
          </cell>
          <cell r="P285">
            <v>0</v>
          </cell>
          <cell r="Q285" t="str">
            <v>N</v>
          </cell>
          <cell r="R285">
            <v>0</v>
          </cell>
          <cell r="S285">
            <v>0</v>
          </cell>
          <cell r="T285" t="str">
            <v>Driver - Reg.</v>
          </cell>
          <cell r="U285" t="str">
            <v>SSC</v>
          </cell>
          <cell r="V285" t="str">
            <v>350S</v>
          </cell>
        </row>
        <row r="286">
          <cell r="B286">
            <v>1982940</v>
          </cell>
          <cell r="C286" t="str">
            <v>5100015</v>
          </cell>
          <cell r="D286" t="str">
            <v>PADILLA JR, JOSE L.</v>
          </cell>
          <cell r="E286" t="str">
            <v>DRIVER</v>
          </cell>
          <cell r="F286" t="str">
            <v>Driver</v>
          </cell>
          <cell r="G286" t="str">
            <v>3</v>
          </cell>
          <cell r="H286" t="str">
            <v>350S</v>
          </cell>
          <cell r="I286">
            <v>38875</v>
          </cell>
          <cell r="J286">
            <v>38875</v>
          </cell>
          <cell r="K286">
            <v>38875</v>
          </cell>
          <cell r="L286" t="str">
            <v>DSP</v>
          </cell>
          <cell r="M286">
            <v>42.23</v>
          </cell>
          <cell r="N286">
            <v>25085</v>
          </cell>
          <cell r="O286">
            <v>627137</v>
          </cell>
          <cell r="P286">
            <v>0</v>
          </cell>
          <cell r="Q286" t="str">
            <v>N</v>
          </cell>
          <cell r="R286">
            <v>0</v>
          </cell>
          <cell r="S286">
            <v>0</v>
          </cell>
          <cell r="T286" t="str">
            <v>Driver - Reg.</v>
          </cell>
          <cell r="U286" t="str">
            <v>SSC</v>
          </cell>
          <cell r="V286" t="str">
            <v>350S</v>
          </cell>
        </row>
        <row r="287">
          <cell r="B287">
            <v>1978078</v>
          </cell>
          <cell r="C287" t="str">
            <v>5100014</v>
          </cell>
          <cell r="D287" t="str">
            <v>FANNING, MATTHEW G.</v>
          </cell>
          <cell r="E287" t="str">
            <v>FTSTC3</v>
          </cell>
          <cell r="F287" t="str">
            <v>Driver - Fantastic 3</v>
          </cell>
          <cell r="G287" t="str">
            <v>3</v>
          </cell>
          <cell r="H287" t="str">
            <v>350S</v>
          </cell>
          <cell r="I287">
            <v>38880</v>
          </cell>
          <cell r="J287">
            <v>38880</v>
          </cell>
          <cell r="K287">
            <v>38880</v>
          </cell>
          <cell r="L287" t="str">
            <v>DSP</v>
          </cell>
          <cell r="M287">
            <v>42.23</v>
          </cell>
          <cell r="N287">
            <v>28145</v>
          </cell>
          <cell r="O287">
            <v>627137</v>
          </cell>
          <cell r="P287">
            <v>0</v>
          </cell>
          <cell r="Q287" t="str">
            <v>N</v>
          </cell>
          <cell r="R287">
            <v>0</v>
          </cell>
          <cell r="S287">
            <v>0</v>
          </cell>
          <cell r="T287" t="str">
            <v>Driver - Lead</v>
          </cell>
          <cell r="U287" t="str">
            <v>SSC</v>
          </cell>
          <cell r="V287" t="str">
            <v>350S</v>
          </cell>
        </row>
        <row r="288">
          <cell r="B288">
            <v>515856</v>
          </cell>
          <cell r="C288" t="str">
            <v>5100014</v>
          </cell>
          <cell r="D288" t="str">
            <v>DELA TORRE, ARTURO</v>
          </cell>
          <cell r="E288" t="str">
            <v>FTSTC3</v>
          </cell>
          <cell r="F288" t="str">
            <v>Driver - Fantastic 3</v>
          </cell>
          <cell r="G288" t="str">
            <v>3</v>
          </cell>
          <cell r="H288" t="str">
            <v>350S</v>
          </cell>
          <cell r="I288">
            <v>36732</v>
          </cell>
          <cell r="J288">
            <v>1</v>
          </cell>
          <cell r="K288">
            <v>38881</v>
          </cell>
          <cell r="L288" t="str">
            <v>DSP</v>
          </cell>
          <cell r="M288">
            <v>42.23</v>
          </cell>
          <cell r="N288">
            <v>26933</v>
          </cell>
          <cell r="O288">
            <v>627137</v>
          </cell>
          <cell r="P288">
            <v>0</v>
          </cell>
          <cell r="Q288" t="str">
            <v>N</v>
          </cell>
          <cell r="R288">
            <v>0</v>
          </cell>
          <cell r="S288">
            <v>0</v>
          </cell>
          <cell r="T288" t="str">
            <v>Driver - Lead</v>
          </cell>
          <cell r="U288" t="str">
            <v>SSC</v>
          </cell>
          <cell r="V288" t="str">
            <v>350S</v>
          </cell>
        </row>
        <row r="289">
          <cell r="B289">
            <v>568430</v>
          </cell>
          <cell r="C289" t="str">
            <v>5100015</v>
          </cell>
          <cell r="D289" t="str">
            <v>JOHNSON, LADANTE T.</v>
          </cell>
          <cell r="E289" t="str">
            <v>DRIVER</v>
          </cell>
          <cell r="F289" t="str">
            <v>Driver</v>
          </cell>
          <cell r="G289" t="str">
            <v>3</v>
          </cell>
          <cell r="H289" t="str">
            <v>350S</v>
          </cell>
          <cell r="I289">
            <v>36928</v>
          </cell>
          <cell r="J289">
            <v>36928</v>
          </cell>
          <cell r="K289">
            <v>38901</v>
          </cell>
          <cell r="L289" t="str">
            <v>DSP</v>
          </cell>
          <cell r="M289">
            <v>42.23</v>
          </cell>
          <cell r="N289">
            <v>27138</v>
          </cell>
          <cell r="O289">
            <v>627137</v>
          </cell>
          <cell r="P289">
            <v>0</v>
          </cell>
          <cell r="Q289" t="str">
            <v>N</v>
          </cell>
          <cell r="R289">
            <v>0</v>
          </cell>
          <cell r="S289">
            <v>0</v>
          </cell>
          <cell r="T289" t="str">
            <v>Driver - Reg.</v>
          </cell>
          <cell r="U289" t="str">
            <v>SSC</v>
          </cell>
          <cell r="V289" t="str">
            <v>350S</v>
          </cell>
        </row>
        <row r="290">
          <cell r="B290">
            <v>2499968</v>
          </cell>
          <cell r="C290" t="str">
            <v>5100010</v>
          </cell>
          <cell r="D290" t="str">
            <v>CUARESMA GOLDSTEIN, PATRICIA</v>
          </cell>
          <cell r="E290" t="str">
            <v>CSREP</v>
          </cell>
          <cell r="F290" t="str">
            <v>Customer Service Rep</v>
          </cell>
          <cell r="G290" t="str">
            <v>4</v>
          </cell>
          <cell r="H290" t="str">
            <v>350CLR</v>
          </cell>
          <cell r="I290">
            <v>38903</v>
          </cell>
          <cell r="J290">
            <v>38903</v>
          </cell>
          <cell r="K290">
            <v>38903</v>
          </cell>
          <cell r="L290" t="str">
            <v>OFC</v>
          </cell>
          <cell r="M290">
            <v>29.704999999999998</v>
          </cell>
          <cell r="N290">
            <v>21441</v>
          </cell>
          <cell r="O290">
            <v>627508</v>
          </cell>
          <cell r="P290">
            <v>0</v>
          </cell>
          <cell r="Q290" t="str">
            <v>N</v>
          </cell>
          <cell r="R290">
            <v>0</v>
          </cell>
          <cell r="S290">
            <v>0</v>
          </cell>
          <cell r="T290" t="str">
            <v>350CLR</v>
          </cell>
          <cell r="U290" t="str">
            <v>SSC</v>
          </cell>
          <cell r="V290" t="str">
            <v>350CLR</v>
          </cell>
        </row>
        <row r="291">
          <cell r="B291">
            <v>2364879</v>
          </cell>
          <cell r="C291" t="str">
            <v>5100510</v>
          </cell>
          <cell r="D291" t="str">
            <v>CHAVEZ, EMMANUEL</v>
          </cell>
          <cell r="E291" t="str">
            <v>OPSUP</v>
          </cell>
          <cell r="F291" t="str">
            <v>Operations Supvsr</v>
          </cell>
          <cell r="G291" t="str">
            <v>2</v>
          </cell>
          <cell r="H291">
            <v>0</v>
          </cell>
          <cell r="I291">
            <v>38915</v>
          </cell>
          <cell r="J291">
            <v>38915</v>
          </cell>
          <cell r="K291">
            <v>38915</v>
          </cell>
          <cell r="L291">
            <v>0</v>
          </cell>
          <cell r="M291">
            <v>34.076999999999998</v>
          </cell>
          <cell r="N291">
            <v>20718</v>
          </cell>
          <cell r="O291">
            <v>58755</v>
          </cell>
          <cell r="P291" t="str">
            <v>22</v>
          </cell>
          <cell r="Q291" t="str">
            <v>Y</v>
          </cell>
          <cell r="R291">
            <v>0</v>
          </cell>
          <cell r="S291">
            <v>0</v>
          </cell>
          <cell r="T291" t="str">
            <v>NonU</v>
          </cell>
          <cell r="U291" t="str">
            <v>SSC</v>
          </cell>
          <cell r="V291" t="str">
            <v>NonU</v>
          </cell>
        </row>
        <row r="292">
          <cell r="B292">
            <v>1809303</v>
          </cell>
          <cell r="C292" t="str">
            <v>5100015</v>
          </cell>
          <cell r="D292" t="str">
            <v>COTRONEO, PASQUALE F.</v>
          </cell>
          <cell r="E292" t="str">
            <v>DRIVER</v>
          </cell>
          <cell r="F292" t="str">
            <v>Driver</v>
          </cell>
          <cell r="G292" t="str">
            <v>3</v>
          </cell>
          <cell r="H292" t="str">
            <v>350S</v>
          </cell>
          <cell r="I292">
            <v>38670</v>
          </cell>
          <cell r="J292">
            <v>38670</v>
          </cell>
          <cell r="K292">
            <v>38943</v>
          </cell>
          <cell r="L292" t="str">
            <v>DSP</v>
          </cell>
          <cell r="M292">
            <v>42.23</v>
          </cell>
          <cell r="N292">
            <v>28996</v>
          </cell>
          <cell r="O292">
            <v>627137</v>
          </cell>
          <cell r="P292">
            <v>0</v>
          </cell>
          <cell r="Q292" t="str">
            <v>N</v>
          </cell>
          <cell r="R292">
            <v>0</v>
          </cell>
          <cell r="S292">
            <v>0</v>
          </cell>
          <cell r="T292" t="str">
            <v>Driver - Reg.</v>
          </cell>
          <cell r="U292" t="str">
            <v>SSC</v>
          </cell>
          <cell r="V292" t="str">
            <v>350S</v>
          </cell>
        </row>
        <row r="293">
          <cell r="B293">
            <v>2612861</v>
          </cell>
          <cell r="C293" t="str">
            <v>5100014</v>
          </cell>
          <cell r="D293" t="str">
            <v>HERRERA JR, RAMON</v>
          </cell>
          <cell r="E293" t="str">
            <v>FTSTC3</v>
          </cell>
          <cell r="F293" t="str">
            <v>Driver - Fantastic 3</v>
          </cell>
          <cell r="G293" t="str">
            <v>3</v>
          </cell>
          <cell r="H293" t="str">
            <v>350S</v>
          </cell>
          <cell r="I293">
            <v>38952</v>
          </cell>
          <cell r="J293">
            <v>38952</v>
          </cell>
          <cell r="K293">
            <v>38952</v>
          </cell>
          <cell r="L293" t="str">
            <v>DSP</v>
          </cell>
          <cell r="M293">
            <v>42.23</v>
          </cell>
          <cell r="N293">
            <v>27581</v>
          </cell>
          <cell r="O293">
            <v>627137</v>
          </cell>
          <cell r="P293">
            <v>0</v>
          </cell>
          <cell r="Q293" t="str">
            <v>N</v>
          </cell>
          <cell r="R293">
            <v>0</v>
          </cell>
          <cell r="S293">
            <v>0</v>
          </cell>
          <cell r="T293" t="str">
            <v>Driver - Lead</v>
          </cell>
          <cell r="U293" t="str">
            <v>SSC</v>
          </cell>
          <cell r="V293" t="str">
            <v>350S</v>
          </cell>
        </row>
        <row r="294">
          <cell r="B294">
            <v>2612668</v>
          </cell>
          <cell r="C294" t="str">
            <v>5100014</v>
          </cell>
          <cell r="D294" t="str">
            <v>LEON, VICENTE J.</v>
          </cell>
          <cell r="E294" t="str">
            <v>FTSTC3</v>
          </cell>
          <cell r="F294" t="str">
            <v>Driver - Fantastic 3</v>
          </cell>
          <cell r="G294" t="str">
            <v>3</v>
          </cell>
          <cell r="H294" t="str">
            <v>350S</v>
          </cell>
          <cell r="I294">
            <v>38959</v>
          </cell>
          <cell r="J294">
            <v>38959</v>
          </cell>
          <cell r="K294">
            <v>38959</v>
          </cell>
          <cell r="L294" t="str">
            <v>DSP</v>
          </cell>
          <cell r="M294">
            <v>42.23</v>
          </cell>
          <cell r="N294">
            <v>29650</v>
          </cell>
          <cell r="O294">
            <v>627137</v>
          </cell>
          <cell r="P294">
            <v>0</v>
          </cell>
          <cell r="Q294" t="str">
            <v>N</v>
          </cell>
          <cell r="R294">
            <v>0</v>
          </cell>
          <cell r="S294">
            <v>0</v>
          </cell>
          <cell r="T294" t="str">
            <v>Driver - Lead</v>
          </cell>
          <cell r="U294" t="str">
            <v>SSC</v>
          </cell>
          <cell r="V294" t="str">
            <v>350S</v>
          </cell>
        </row>
        <row r="295">
          <cell r="B295">
            <v>2611201</v>
          </cell>
          <cell r="C295" t="str">
            <v>5100016</v>
          </cell>
          <cell r="D295" t="str">
            <v>MEDIOUS, STEFANIE P.</v>
          </cell>
          <cell r="E295" t="str">
            <v>SLMGR</v>
          </cell>
          <cell r="F295" t="str">
            <v>Sales Manager</v>
          </cell>
          <cell r="G295" t="str">
            <v>3</v>
          </cell>
          <cell r="H295">
            <v>0</v>
          </cell>
          <cell r="I295">
            <v>38971</v>
          </cell>
          <cell r="J295">
            <v>38971</v>
          </cell>
          <cell r="K295">
            <v>38971</v>
          </cell>
          <cell r="L295">
            <v>0</v>
          </cell>
          <cell r="M295">
            <v>52.558</v>
          </cell>
          <cell r="N295">
            <v>23912</v>
          </cell>
          <cell r="O295">
            <v>101354</v>
          </cell>
          <cell r="P295" t="str">
            <v>24</v>
          </cell>
          <cell r="Q295" t="str">
            <v>Y</v>
          </cell>
          <cell r="R295">
            <v>0</v>
          </cell>
          <cell r="S295">
            <v>0</v>
          </cell>
          <cell r="T295" t="str">
            <v>NonU</v>
          </cell>
          <cell r="U295" t="str">
            <v>SSC</v>
          </cell>
          <cell r="V295" t="str">
            <v>NonU</v>
          </cell>
        </row>
        <row r="296">
          <cell r="B296">
            <v>2662067</v>
          </cell>
          <cell r="C296" t="str">
            <v>5100510</v>
          </cell>
          <cell r="D296" t="str">
            <v>ENRIQUEZ, MAURICIO R.</v>
          </cell>
          <cell r="E296" t="str">
            <v>MECH</v>
          </cell>
          <cell r="F296" t="str">
            <v>Mechanic</v>
          </cell>
          <cell r="G296" t="str">
            <v>3</v>
          </cell>
          <cell r="H296" t="str">
            <v>350S</v>
          </cell>
          <cell r="I296">
            <v>39021</v>
          </cell>
          <cell r="J296">
            <v>39021</v>
          </cell>
          <cell r="K296">
            <v>39021</v>
          </cell>
          <cell r="L296" t="str">
            <v>SH2</v>
          </cell>
          <cell r="M296">
            <v>43.26</v>
          </cell>
          <cell r="N296">
            <v>25960</v>
          </cell>
          <cell r="O296">
            <v>58755</v>
          </cell>
          <cell r="P296">
            <v>0</v>
          </cell>
          <cell r="Q296" t="str">
            <v>N</v>
          </cell>
          <cell r="R296">
            <v>0</v>
          </cell>
          <cell r="S296">
            <v>0</v>
          </cell>
          <cell r="T296" t="str">
            <v>350S</v>
          </cell>
          <cell r="U296" t="str">
            <v>SSC</v>
          </cell>
          <cell r="V296" t="str">
            <v>350S</v>
          </cell>
        </row>
        <row r="297">
          <cell r="B297">
            <v>343134</v>
          </cell>
          <cell r="C297" t="str">
            <v>5100015</v>
          </cell>
          <cell r="D297" t="str">
            <v>LIGE, MAURICE D.</v>
          </cell>
          <cell r="E297" t="str">
            <v>DRIVER</v>
          </cell>
          <cell r="F297" t="str">
            <v>Driver</v>
          </cell>
          <cell r="G297" t="str">
            <v>3</v>
          </cell>
          <cell r="H297" t="str">
            <v>350S</v>
          </cell>
          <cell r="I297">
            <v>36034</v>
          </cell>
          <cell r="J297">
            <v>1</v>
          </cell>
          <cell r="K297">
            <v>39195</v>
          </cell>
          <cell r="L297" t="str">
            <v>DSP</v>
          </cell>
          <cell r="M297">
            <v>42.23</v>
          </cell>
          <cell r="N297">
            <v>25682</v>
          </cell>
          <cell r="O297">
            <v>627137</v>
          </cell>
          <cell r="P297">
            <v>0</v>
          </cell>
          <cell r="Q297" t="str">
            <v>N</v>
          </cell>
          <cell r="R297">
            <v>0</v>
          </cell>
          <cell r="S297">
            <v>0</v>
          </cell>
          <cell r="T297" t="str">
            <v>Driver - Reg.</v>
          </cell>
          <cell r="U297" t="str">
            <v>SSC</v>
          </cell>
          <cell r="V297" t="str">
            <v>350S</v>
          </cell>
        </row>
        <row r="298">
          <cell r="B298">
            <v>3289381</v>
          </cell>
          <cell r="C298" t="str">
            <v>5100810</v>
          </cell>
          <cell r="D298" t="str">
            <v>WU, CYNTHIA X.</v>
          </cell>
          <cell r="E298" t="str">
            <v>FINAN</v>
          </cell>
          <cell r="F298" t="str">
            <v>Financial Analyst</v>
          </cell>
          <cell r="G298" t="str">
            <v>1</v>
          </cell>
          <cell r="H298">
            <v>0</v>
          </cell>
          <cell r="I298">
            <v>39209</v>
          </cell>
          <cell r="J298">
            <v>39209</v>
          </cell>
          <cell r="K298">
            <v>39209</v>
          </cell>
          <cell r="L298" t="str">
            <v>GNA</v>
          </cell>
          <cell r="M298">
            <v>35.168999999999997</v>
          </cell>
          <cell r="N298">
            <v>28363</v>
          </cell>
          <cell r="O298">
            <v>102779</v>
          </cell>
          <cell r="P298" t="str">
            <v>21</v>
          </cell>
          <cell r="Q298" t="str">
            <v>N</v>
          </cell>
          <cell r="R298">
            <v>0</v>
          </cell>
          <cell r="S298">
            <v>0</v>
          </cell>
          <cell r="T298" t="str">
            <v>NonEx</v>
          </cell>
          <cell r="U298" t="str">
            <v>SSC</v>
          </cell>
          <cell r="V298" t="str">
            <v>NonEx</v>
          </cell>
        </row>
        <row r="299">
          <cell r="B299">
            <v>2831351</v>
          </cell>
          <cell r="C299" t="str">
            <v>5100015</v>
          </cell>
          <cell r="D299" t="str">
            <v>PADILLA, DUGALDO L.</v>
          </cell>
          <cell r="E299" t="str">
            <v>DRIVER</v>
          </cell>
          <cell r="F299" t="str">
            <v>Driver</v>
          </cell>
          <cell r="G299" t="str">
            <v>3</v>
          </cell>
          <cell r="H299" t="str">
            <v>350S</v>
          </cell>
          <cell r="I299">
            <v>39216</v>
          </cell>
          <cell r="J299">
            <v>39216</v>
          </cell>
          <cell r="K299">
            <v>39216</v>
          </cell>
          <cell r="L299" t="str">
            <v>DSP</v>
          </cell>
          <cell r="M299">
            <v>42.23</v>
          </cell>
          <cell r="N299">
            <v>27262</v>
          </cell>
          <cell r="O299">
            <v>83141</v>
          </cell>
          <cell r="P299">
            <v>0</v>
          </cell>
          <cell r="Q299" t="str">
            <v>N</v>
          </cell>
          <cell r="R299">
            <v>0</v>
          </cell>
          <cell r="S299">
            <v>0</v>
          </cell>
          <cell r="T299" t="str">
            <v>Driver - Reg.</v>
          </cell>
          <cell r="U299" t="str">
            <v>SSC</v>
          </cell>
          <cell r="V299" t="str">
            <v>350S</v>
          </cell>
        </row>
        <row r="300">
          <cell r="B300">
            <v>579315</v>
          </cell>
          <cell r="C300" t="str">
            <v>5100014</v>
          </cell>
          <cell r="D300" t="str">
            <v>PONCE, JOSE</v>
          </cell>
          <cell r="E300" t="str">
            <v>FTSTC3</v>
          </cell>
          <cell r="F300" t="str">
            <v>Driver - Fantastic 3</v>
          </cell>
          <cell r="G300" t="str">
            <v>3</v>
          </cell>
          <cell r="H300" t="str">
            <v>350S</v>
          </cell>
          <cell r="I300">
            <v>36976</v>
          </cell>
          <cell r="J300">
            <v>36976</v>
          </cell>
          <cell r="K300">
            <v>39251</v>
          </cell>
          <cell r="L300" t="str">
            <v>DSP</v>
          </cell>
          <cell r="M300">
            <v>42.23</v>
          </cell>
          <cell r="N300">
            <v>29207</v>
          </cell>
          <cell r="O300">
            <v>627137</v>
          </cell>
          <cell r="P300">
            <v>0</v>
          </cell>
          <cell r="Q300" t="str">
            <v>N</v>
          </cell>
          <cell r="R300">
            <v>0</v>
          </cell>
          <cell r="S300">
            <v>0</v>
          </cell>
          <cell r="T300" t="str">
            <v>Driver - Lead</v>
          </cell>
          <cell r="U300" t="str">
            <v>SSC</v>
          </cell>
          <cell r="V300" t="str">
            <v>350S</v>
          </cell>
        </row>
        <row r="301">
          <cell r="B301">
            <v>89535</v>
          </cell>
          <cell r="C301" t="str">
            <v>5100014</v>
          </cell>
          <cell r="D301" t="str">
            <v>MAYORGA, ANGELO A.</v>
          </cell>
          <cell r="E301" t="str">
            <v>FTSTC3</v>
          </cell>
          <cell r="F301" t="str">
            <v>Driver - Fantastic 3</v>
          </cell>
          <cell r="G301" t="str">
            <v>3</v>
          </cell>
          <cell r="H301" t="str">
            <v>350S</v>
          </cell>
          <cell r="I301">
            <v>34492</v>
          </cell>
          <cell r="J301">
            <v>34644</v>
          </cell>
          <cell r="K301">
            <v>39258</v>
          </cell>
          <cell r="L301" t="str">
            <v>DSP</v>
          </cell>
          <cell r="M301">
            <v>42.23</v>
          </cell>
          <cell r="N301">
            <v>27013</v>
          </cell>
          <cell r="O301">
            <v>627137</v>
          </cell>
          <cell r="P301">
            <v>0</v>
          </cell>
          <cell r="Q301" t="str">
            <v>N</v>
          </cell>
          <cell r="R301">
            <v>0</v>
          </cell>
          <cell r="S301">
            <v>0</v>
          </cell>
          <cell r="T301" t="str">
            <v>Driver - Lead</v>
          </cell>
          <cell r="U301" t="str">
            <v>SSC</v>
          </cell>
          <cell r="V301" t="str">
            <v>350S</v>
          </cell>
        </row>
        <row r="302">
          <cell r="B302">
            <v>2482411</v>
          </cell>
          <cell r="C302" t="str">
            <v>5100014</v>
          </cell>
          <cell r="D302" t="str">
            <v>MAGEE, ANTOINE D.</v>
          </cell>
          <cell r="E302" t="str">
            <v>FTSTC3</v>
          </cell>
          <cell r="F302" t="str">
            <v>Driver - Fantastic 3</v>
          </cell>
          <cell r="G302" t="str">
            <v>3</v>
          </cell>
          <cell r="H302" t="str">
            <v>350S</v>
          </cell>
          <cell r="I302">
            <v>38966</v>
          </cell>
          <cell r="J302">
            <v>38966</v>
          </cell>
          <cell r="K302">
            <v>39258</v>
          </cell>
          <cell r="L302" t="str">
            <v>DSP</v>
          </cell>
          <cell r="M302">
            <v>42.23</v>
          </cell>
          <cell r="N302">
            <v>28451</v>
          </cell>
          <cell r="O302">
            <v>627137</v>
          </cell>
          <cell r="P302">
            <v>0</v>
          </cell>
          <cell r="Q302" t="str">
            <v>N</v>
          </cell>
          <cell r="R302">
            <v>0</v>
          </cell>
          <cell r="S302">
            <v>0</v>
          </cell>
          <cell r="T302" t="str">
            <v>Driver - Lead</v>
          </cell>
          <cell r="U302" t="str">
            <v>SSC</v>
          </cell>
          <cell r="V302" t="str">
            <v>350S</v>
          </cell>
        </row>
        <row r="303">
          <cell r="B303">
            <v>752464</v>
          </cell>
          <cell r="C303" t="str">
            <v>5100014</v>
          </cell>
          <cell r="D303" t="str">
            <v>STINSON, LYNELL</v>
          </cell>
          <cell r="E303" t="str">
            <v>OPSUP</v>
          </cell>
          <cell r="F303" t="str">
            <v>Operations Supvsr</v>
          </cell>
          <cell r="G303" t="str">
            <v>2</v>
          </cell>
          <cell r="H303">
            <v>0</v>
          </cell>
          <cell r="I303">
            <v>37683</v>
          </cell>
          <cell r="J303">
            <v>37683</v>
          </cell>
          <cell r="K303">
            <v>39265</v>
          </cell>
          <cell r="L303">
            <v>0</v>
          </cell>
          <cell r="M303">
            <v>35.409999999999997</v>
          </cell>
          <cell r="N303">
            <v>27084</v>
          </cell>
          <cell r="O303">
            <v>706337</v>
          </cell>
          <cell r="P303" t="str">
            <v>22</v>
          </cell>
          <cell r="Q303" t="str">
            <v>Y</v>
          </cell>
          <cell r="R303">
            <v>0</v>
          </cell>
          <cell r="S303">
            <v>0</v>
          </cell>
          <cell r="T303" t="str">
            <v>NonU</v>
          </cell>
          <cell r="U303" t="str">
            <v>SSC</v>
          </cell>
          <cell r="V303" t="str">
            <v>NonU</v>
          </cell>
        </row>
        <row r="304">
          <cell r="B304">
            <v>1500816</v>
          </cell>
          <cell r="C304" t="str">
            <v>5100510</v>
          </cell>
          <cell r="D304" t="str">
            <v>MELO, DENNY</v>
          </cell>
          <cell r="E304" t="str">
            <v>MECH</v>
          </cell>
          <cell r="F304" t="str">
            <v>Mechanic</v>
          </cell>
          <cell r="G304" t="str">
            <v>3</v>
          </cell>
          <cell r="H304" t="str">
            <v>350S</v>
          </cell>
          <cell r="I304">
            <v>38530</v>
          </cell>
          <cell r="J304">
            <v>38530</v>
          </cell>
          <cell r="K304">
            <v>39265</v>
          </cell>
          <cell r="L304" t="str">
            <v>SHP</v>
          </cell>
          <cell r="M304">
            <v>43.26</v>
          </cell>
          <cell r="N304">
            <v>28518</v>
          </cell>
          <cell r="O304">
            <v>58755</v>
          </cell>
          <cell r="P304">
            <v>0</v>
          </cell>
          <cell r="Q304" t="str">
            <v>N</v>
          </cell>
          <cell r="R304">
            <v>0</v>
          </cell>
          <cell r="S304">
            <v>0</v>
          </cell>
          <cell r="T304" t="str">
            <v>350S</v>
          </cell>
          <cell r="U304" t="str">
            <v>SSC</v>
          </cell>
          <cell r="V304" t="str">
            <v>350S</v>
          </cell>
        </row>
        <row r="305">
          <cell r="B305">
            <v>2001365</v>
          </cell>
          <cell r="C305" t="str">
            <v>5100014</v>
          </cell>
          <cell r="D305" t="str">
            <v>CHAVEZ, JESSE R.</v>
          </cell>
          <cell r="E305" t="str">
            <v>FTSTC3</v>
          </cell>
          <cell r="F305" t="str">
            <v>Driver - Fantastic 3</v>
          </cell>
          <cell r="G305" t="str">
            <v>3</v>
          </cell>
          <cell r="H305" t="str">
            <v>350S</v>
          </cell>
          <cell r="I305">
            <v>39265</v>
          </cell>
          <cell r="J305">
            <v>39265</v>
          </cell>
          <cell r="K305">
            <v>39265</v>
          </cell>
          <cell r="L305" t="str">
            <v>DSP</v>
          </cell>
          <cell r="M305">
            <v>42.23</v>
          </cell>
          <cell r="N305">
            <v>25445</v>
          </cell>
          <cell r="O305">
            <v>627137</v>
          </cell>
          <cell r="P305">
            <v>0</v>
          </cell>
          <cell r="Q305" t="str">
            <v>N</v>
          </cell>
          <cell r="R305">
            <v>0</v>
          </cell>
          <cell r="S305">
            <v>0</v>
          </cell>
          <cell r="T305" t="str">
            <v>Driver - Lead</v>
          </cell>
          <cell r="U305" t="str">
            <v>SSC</v>
          </cell>
          <cell r="V305" t="str">
            <v>350S</v>
          </cell>
        </row>
        <row r="306">
          <cell r="B306">
            <v>3173054</v>
          </cell>
          <cell r="C306" t="str">
            <v>5100014</v>
          </cell>
          <cell r="D306" t="str">
            <v>VARGAS, ANTONIO</v>
          </cell>
          <cell r="E306" t="str">
            <v>FTSTC3</v>
          </cell>
          <cell r="F306" t="str">
            <v>Driver - Fantastic 3</v>
          </cell>
          <cell r="G306" t="str">
            <v>3</v>
          </cell>
          <cell r="H306" t="str">
            <v>350S</v>
          </cell>
          <cell r="I306">
            <v>39265</v>
          </cell>
          <cell r="J306">
            <v>39265</v>
          </cell>
          <cell r="K306">
            <v>39265</v>
          </cell>
          <cell r="L306" t="str">
            <v>DSP</v>
          </cell>
          <cell r="M306">
            <v>42.23</v>
          </cell>
          <cell r="N306">
            <v>29933</v>
          </cell>
          <cell r="O306">
            <v>627137</v>
          </cell>
          <cell r="P306">
            <v>0</v>
          </cell>
          <cell r="Q306" t="str">
            <v>N</v>
          </cell>
          <cell r="R306">
            <v>0</v>
          </cell>
          <cell r="S306">
            <v>0</v>
          </cell>
          <cell r="T306" t="str">
            <v>Driver - Lead</v>
          </cell>
          <cell r="U306" t="str">
            <v>SSC</v>
          </cell>
          <cell r="V306" t="str">
            <v>350S</v>
          </cell>
        </row>
        <row r="307">
          <cell r="B307">
            <v>3212551</v>
          </cell>
          <cell r="C307" t="str">
            <v>5100510</v>
          </cell>
          <cell r="D307" t="str">
            <v>MARTINEZ, ERNESTO</v>
          </cell>
          <cell r="E307" t="str">
            <v>MECH</v>
          </cell>
          <cell r="F307" t="str">
            <v>Mechanic</v>
          </cell>
          <cell r="G307" t="str">
            <v>3</v>
          </cell>
          <cell r="H307" t="str">
            <v>350S</v>
          </cell>
          <cell r="I307">
            <v>39342</v>
          </cell>
          <cell r="J307">
            <v>39342</v>
          </cell>
          <cell r="K307">
            <v>39342</v>
          </cell>
          <cell r="L307" t="str">
            <v>SH2</v>
          </cell>
          <cell r="M307">
            <v>43.26</v>
          </cell>
          <cell r="N307">
            <v>29517</v>
          </cell>
          <cell r="O307">
            <v>58755</v>
          </cell>
          <cell r="P307">
            <v>0</v>
          </cell>
          <cell r="Q307" t="str">
            <v>N</v>
          </cell>
          <cell r="R307">
            <v>0</v>
          </cell>
          <cell r="S307">
            <v>0</v>
          </cell>
          <cell r="T307" t="str">
            <v>350S</v>
          </cell>
          <cell r="U307" t="str">
            <v>SSC</v>
          </cell>
          <cell r="V307" t="str">
            <v>350S</v>
          </cell>
        </row>
        <row r="308">
          <cell r="B308">
            <v>92814</v>
          </cell>
          <cell r="C308" t="str">
            <v>5100810</v>
          </cell>
          <cell r="D308" t="str">
            <v>REED, ROBERT</v>
          </cell>
          <cell r="E308" t="str">
            <v>PRMGR</v>
          </cell>
          <cell r="F308" t="str">
            <v>Public Relations Manager</v>
          </cell>
          <cell r="G308">
            <v>0</v>
          </cell>
          <cell r="H308">
            <v>0</v>
          </cell>
          <cell r="I308">
            <v>34820</v>
          </cell>
          <cell r="J308">
            <v>34820</v>
          </cell>
          <cell r="K308">
            <v>39363</v>
          </cell>
          <cell r="L308">
            <v>0</v>
          </cell>
          <cell r="M308">
            <v>70.575999999999993</v>
          </cell>
          <cell r="N308">
            <v>21560</v>
          </cell>
          <cell r="O308">
            <v>38501</v>
          </cell>
          <cell r="P308" t="str">
            <v>26</v>
          </cell>
          <cell r="Q308" t="str">
            <v>Y</v>
          </cell>
          <cell r="R308">
            <v>0</v>
          </cell>
          <cell r="S308">
            <v>0</v>
          </cell>
          <cell r="T308" t="str">
            <v>NonU</v>
          </cell>
          <cell r="U308" t="str">
            <v>SSC</v>
          </cell>
          <cell r="V308" t="str">
            <v>NonU</v>
          </cell>
        </row>
        <row r="309">
          <cell r="B309">
            <v>579331</v>
          </cell>
          <cell r="C309" t="str">
            <v>5100014</v>
          </cell>
          <cell r="D309" t="str">
            <v>HUANG, SHANNON</v>
          </cell>
          <cell r="E309" t="str">
            <v>FTSTC3</v>
          </cell>
          <cell r="F309" t="str">
            <v>Driver - Fantastic 3</v>
          </cell>
          <cell r="G309" t="str">
            <v>3</v>
          </cell>
          <cell r="H309" t="str">
            <v>350S</v>
          </cell>
          <cell r="I309">
            <v>36976</v>
          </cell>
          <cell r="J309">
            <v>1</v>
          </cell>
          <cell r="K309">
            <v>39377</v>
          </cell>
          <cell r="L309" t="str">
            <v>DSP</v>
          </cell>
          <cell r="M309">
            <v>42.23</v>
          </cell>
          <cell r="N309">
            <v>25202</v>
          </cell>
          <cell r="O309">
            <v>627137</v>
          </cell>
          <cell r="P309">
            <v>0</v>
          </cell>
          <cell r="Q309" t="str">
            <v>N</v>
          </cell>
          <cell r="R309">
            <v>0</v>
          </cell>
          <cell r="S309">
            <v>0</v>
          </cell>
          <cell r="T309" t="str">
            <v>Driver - Lead</v>
          </cell>
          <cell r="U309" t="str">
            <v>SSC</v>
          </cell>
          <cell r="V309" t="str">
            <v>350S</v>
          </cell>
        </row>
        <row r="310">
          <cell r="B310">
            <v>777661</v>
          </cell>
          <cell r="C310" t="str">
            <v>5100014</v>
          </cell>
          <cell r="D310" t="str">
            <v>LUCAS, MICHAEL J.</v>
          </cell>
          <cell r="E310" t="str">
            <v>FTSTC3</v>
          </cell>
          <cell r="F310" t="str">
            <v>Driver - Fantastic 3</v>
          </cell>
          <cell r="G310" t="str">
            <v>3</v>
          </cell>
          <cell r="H310" t="str">
            <v>350S</v>
          </cell>
          <cell r="I310">
            <v>37782</v>
          </cell>
          <cell r="J310">
            <v>37782</v>
          </cell>
          <cell r="K310">
            <v>39405</v>
          </cell>
          <cell r="L310" t="str">
            <v>DSP</v>
          </cell>
          <cell r="M310">
            <v>42.23</v>
          </cell>
          <cell r="N310">
            <v>23304</v>
          </cell>
          <cell r="O310">
            <v>627137</v>
          </cell>
          <cell r="P310">
            <v>0</v>
          </cell>
          <cell r="Q310" t="str">
            <v>N</v>
          </cell>
          <cell r="R310">
            <v>0</v>
          </cell>
          <cell r="S310">
            <v>0</v>
          </cell>
          <cell r="T310" t="str">
            <v>Driver - Lead</v>
          </cell>
          <cell r="U310" t="str">
            <v>SSC</v>
          </cell>
          <cell r="V310" t="str">
            <v>350S</v>
          </cell>
        </row>
        <row r="311">
          <cell r="B311">
            <v>551814</v>
          </cell>
          <cell r="C311" t="str">
            <v>5100014</v>
          </cell>
          <cell r="D311" t="str">
            <v>HERNANDEZ AGUAS, JOAQUIN</v>
          </cell>
          <cell r="E311" t="str">
            <v>FTSTC3</v>
          </cell>
          <cell r="F311" t="str">
            <v>Driver - Fantastic 3</v>
          </cell>
          <cell r="G311" t="str">
            <v>3</v>
          </cell>
          <cell r="H311" t="str">
            <v>350S</v>
          </cell>
          <cell r="I311">
            <v>36850</v>
          </cell>
          <cell r="J311">
            <v>36850</v>
          </cell>
          <cell r="K311">
            <v>39419</v>
          </cell>
          <cell r="L311" t="str">
            <v>DSP</v>
          </cell>
          <cell r="M311">
            <v>42.23</v>
          </cell>
          <cell r="N311">
            <v>26527</v>
          </cell>
          <cell r="O311">
            <v>627137</v>
          </cell>
          <cell r="P311">
            <v>0</v>
          </cell>
          <cell r="Q311" t="str">
            <v>N</v>
          </cell>
          <cell r="R311">
            <v>0</v>
          </cell>
          <cell r="S311">
            <v>0</v>
          </cell>
          <cell r="T311" t="str">
            <v>Driver - Lead</v>
          </cell>
          <cell r="U311" t="str">
            <v>SSC</v>
          </cell>
          <cell r="V311" t="str">
            <v>350S</v>
          </cell>
        </row>
        <row r="312">
          <cell r="B312">
            <v>908828</v>
          </cell>
          <cell r="C312" t="str">
            <v>5100015</v>
          </cell>
          <cell r="D312" t="str">
            <v>SAMANO, EDUARDO P.</v>
          </cell>
          <cell r="E312" t="str">
            <v>DRIVER</v>
          </cell>
          <cell r="F312" t="str">
            <v>Driver</v>
          </cell>
          <cell r="G312" t="str">
            <v>3</v>
          </cell>
          <cell r="H312" t="str">
            <v>350S</v>
          </cell>
          <cell r="I312">
            <v>38252</v>
          </cell>
          <cell r="J312">
            <v>1</v>
          </cell>
          <cell r="K312">
            <v>39433</v>
          </cell>
          <cell r="L312" t="str">
            <v>DSP</v>
          </cell>
          <cell r="M312">
            <v>42.23</v>
          </cell>
          <cell r="N312">
            <v>30877</v>
          </cell>
          <cell r="O312">
            <v>658179</v>
          </cell>
          <cell r="P312">
            <v>0</v>
          </cell>
          <cell r="Q312" t="str">
            <v>N</v>
          </cell>
          <cell r="R312">
            <v>0</v>
          </cell>
          <cell r="S312">
            <v>0</v>
          </cell>
          <cell r="T312" t="str">
            <v>Driver - Reg.</v>
          </cell>
          <cell r="U312" t="str">
            <v>SSC</v>
          </cell>
          <cell r="V312" t="str">
            <v>350S</v>
          </cell>
        </row>
        <row r="313">
          <cell r="B313">
            <v>3762393</v>
          </cell>
          <cell r="C313" t="str">
            <v>5100014</v>
          </cell>
          <cell r="D313" t="str">
            <v>CRESCENTI, ANTHONY S.</v>
          </cell>
          <cell r="E313" t="str">
            <v>OPSMG</v>
          </cell>
          <cell r="F313" t="str">
            <v>Operations Manager</v>
          </cell>
          <cell r="G313" t="str">
            <v>2</v>
          </cell>
          <cell r="H313">
            <v>0</v>
          </cell>
          <cell r="I313">
            <v>39433</v>
          </cell>
          <cell r="J313">
            <v>39433</v>
          </cell>
          <cell r="K313">
            <v>39433</v>
          </cell>
          <cell r="L313" t="str">
            <v>MG2</v>
          </cell>
          <cell r="M313">
            <v>34.832000000000001</v>
          </cell>
          <cell r="N313">
            <v>30877</v>
          </cell>
          <cell r="O313">
            <v>627137</v>
          </cell>
          <cell r="P313" t="str">
            <v>23</v>
          </cell>
          <cell r="Q313" t="str">
            <v>Y</v>
          </cell>
          <cell r="R313">
            <v>0</v>
          </cell>
          <cell r="S313">
            <v>0</v>
          </cell>
          <cell r="T313" t="str">
            <v>NonU</v>
          </cell>
          <cell r="U313" t="str">
            <v>SSC</v>
          </cell>
          <cell r="V313" t="str">
            <v>NonU</v>
          </cell>
        </row>
        <row r="314">
          <cell r="B314">
            <v>20061</v>
          </cell>
          <cell r="C314" t="str">
            <v>5100014</v>
          </cell>
          <cell r="D314" t="str">
            <v>BLAKE, ALAN R.</v>
          </cell>
          <cell r="E314" t="str">
            <v>OPSMG</v>
          </cell>
          <cell r="F314" t="str">
            <v>Operations Manager</v>
          </cell>
          <cell r="G314" t="str">
            <v>2</v>
          </cell>
          <cell r="H314">
            <v>0</v>
          </cell>
          <cell r="I314">
            <v>31138</v>
          </cell>
          <cell r="J314">
            <v>39449</v>
          </cell>
          <cell r="K314">
            <v>39449</v>
          </cell>
          <cell r="L314" t="str">
            <v>MG2</v>
          </cell>
          <cell r="M314">
            <v>42.866999999999997</v>
          </cell>
          <cell r="N314">
            <v>20242</v>
          </cell>
          <cell r="O314">
            <v>627137</v>
          </cell>
          <cell r="P314" t="str">
            <v>23</v>
          </cell>
          <cell r="Q314" t="str">
            <v>Y</v>
          </cell>
          <cell r="R314">
            <v>0</v>
          </cell>
          <cell r="S314">
            <v>0</v>
          </cell>
          <cell r="T314" t="str">
            <v>NonU</v>
          </cell>
          <cell r="U314" t="str">
            <v>SSC</v>
          </cell>
          <cell r="V314" t="str">
            <v>NonU</v>
          </cell>
        </row>
        <row r="315">
          <cell r="B315">
            <v>3741517</v>
          </cell>
          <cell r="C315" t="str">
            <v>5100010</v>
          </cell>
          <cell r="D315" t="str">
            <v>MCKINNEY, NETRA D.</v>
          </cell>
          <cell r="E315" t="str">
            <v>CSREP</v>
          </cell>
          <cell r="F315" t="str">
            <v>Customer Service Rep</v>
          </cell>
          <cell r="G315" t="str">
            <v>4</v>
          </cell>
          <cell r="H315" t="str">
            <v>350CLR</v>
          </cell>
          <cell r="I315">
            <v>39450</v>
          </cell>
          <cell r="J315">
            <v>39450</v>
          </cell>
          <cell r="K315">
            <v>39450</v>
          </cell>
          <cell r="L315" t="str">
            <v>OFC</v>
          </cell>
          <cell r="M315">
            <v>29.704999999999998</v>
          </cell>
          <cell r="N315">
            <v>23964</v>
          </cell>
          <cell r="O315">
            <v>627508</v>
          </cell>
          <cell r="P315">
            <v>0</v>
          </cell>
          <cell r="Q315" t="str">
            <v>N</v>
          </cell>
          <cell r="R315">
            <v>0</v>
          </cell>
          <cell r="S315">
            <v>0</v>
          </cell>
          <cell r="T315" t="str">
            <v>350CLR</v>
          </cell>
          <cell r="U315" t="str">
            <v>SSC</v>
          </cell>
          <cell r="V315" t="str">
            <v>350CLR</v>
          </cell>
        </row>
        <row r="316">
          <cell r="B316">
            <v>3796737</v>
          </cell>
          <cell r="C316" t="str">
            <v>5100015</v>
          </cell>
          <cell r="D316" t="str">
            <v>EDMONDS, MARK K.</v>
          </cell>
          <cell r="E316" t="str">
            <v>DRIVER</v>
          </cell>
          <cell r="F316" t="str">
            <v>Driver</v>
          </cell>
          <cell r="G316" t="str">
            <v>3</v>
          </cell>
          <cell r="H316" t="str">
            <v>350S</v>
          </cell>
          <cell r="I316">
            <v>39454</v>
          </cell>
          <cell r="J316">
            <v>39454</v>
          </cell>
          <cell r="K316">
            <v>39454</v>
          </cell>
          <cell r="L316" t="str">
            <v>DSP</v>
          </cell>
          <cell r="M316">
            <v>42.23</v>
          </cell>
          <cell r="N316">
            <v>22755</v>
          </cell>
          <cell r="O316">
            <v>627137</v>
          </cell>
          <cell r="P316">
            <v>0</v>
          </cell>
          <cell r="Q316" t="str">
            <v>N</v>
          </cell>
          <cell r="R316">
            <v>0</v>
          </cell>
          <cell r="S316">
            <v>0</v>
          </cell>
          <cell r="T316" t="str">
            <v>Driver - Reg.</v>
          </cell>
          <cell r="U316" t="str">
            <v>SSC</v>
          </cell>
          <cell r="V316" t="str">
            <v>350S</v>
          </cell>
        </row>
        <row r="317">
          <cell r="B317">
            <v>3741525</v>
          </cell>
          <cell r="C317" t="str">
            <v>5100010</v>
          </cell>
          <cell r="D317" t="str">
            <v>CAMPOS, VILMA O.</v>
          </cell>
          <cell r="E317" t="str">
            <v>CSREP</v>
          </cell>
          <cell r="F317" t="str">
            <v>Customer Service Rep</v>
          </cell>
          <cell r="G317" t="str">
            <v>4</v>
          </cell>
          <cell r="H317" t="str">
            <v>350CLR</v>
          </cell>
          <cell r="I317">
            <v>39484</v>
          </cell>
          <cell r="J317">
            <v>39484</v>
          </cell>
          <cell r="K317">
            <v>39484</v>
          </cell>
          <cell r="L317" t="str">
            <v>OFC</v>
          </cell>
          <cell r="M317">
            <v>29.704999999999998</v>
          </cell>
          <cell r="N317">
            <v>30998</v>
          </cell>
          <cell r="O317">
            <v>627508</v>
          </cell>
          <cell r="P317">
            <v>0</v>
          </cell>
          <cell r="Q317" t="str">
            <v>N</v>
          </cell>
          <cell r="R317">
            <v>0</v>
          </cell>
          <cell r="S317">
            <v>0</v>
          </cell>
          <cell r="T317" t="str">
            <v>350CLR</v>
          </cell>
          <cell r="U317" t="str">
            <v>SSC</v>
          </cell>
          <cell r="V317" t="str">
            <v>350CLR</v>
          </cell>
        </row>
        <row r="318">
          <cell r="B318">
            <v>3828188</v>
          </cell>
          <cell r="C318" t="str">
            <v>5100510</v>
          </cell>
          <cell r="D318" t="str">
            <v>MEDINA, JAVIER D.</v>
          </cell>
          <cell r="E318" t="str">
            <v>MECH</v>
          </cell>
          <cell r="F318" t="str">
            <v>Mechanic</v>
          </cell>
          <cell r="G318" t="str">
            <v>3</v>
          </cell>
          <cell r="H318" t="str">
            <v>350S</v>
          </cell>
          <cell r="I318">
            <v>39489</v>
          </cell>
          <cell r="J318">
            <v>39489</v>
          </cell>
          <cell r="K318">
            <v>39489</v>
          </cell>
          <cell r="L318" t="str">
            <v>SH2</v>
          </cell>
          <cell r="M318">
            <v>43.26</v>
          </cell>
          <cell r="N318">
            <v>28908</v>
          </cell>
          <cell r="O318">
            <v>58755</v>
          </cell>
          <cell r="P318">
            <v>0</v>
          </cell>
          <cell r="Q318" t="str">
            <v>N</v>
          </cell>
          <cell r="R318">
            <v>0</v>
          </cell>
          <cell r="S318">
            <v>0</v>
          </cell>
          <cell r="T318" t="str">
            <v>350S</v>
          </cell>
          <cell r="U318" t="str">
            <v>SSC</v>
          </cell>
          <cell r="V318" t="str">
            <v>350S</v>
          </cell>
        </row>
        <row r="319">
          <cell r="B319">
            <v>3969212</v>
          </cell>
          <cell r="C319" t="str">
            <v>5100014</v>
          </cell>
          <cell r="D319" t="str">
            <v>THOMPSON, ANDREW C.</v>
          </cell>
          <cell r="E319" t="str">
            <v>OPSUP</v>
          </cell>
          <cell r="F319" t="str">
            <v>Operations Supvsr</v>
          </cell>
          <cell r="G319" t="str">
            <v>1</v>
          </cell>
          <cell r="H319">
            <v>0</v>
          </cell>
          <cell r="I319">
            <v>39511</v>
          </cell>
          <cell r="J319">
            <v>39511</v>
          </cell>
          <cell r="K319">
            <v>39511</v>
          </cell>
          <cell r="L319">
            <v>0</v>
          </cell>
          <cell r="M319">
            <v>28.579000000000001</v>
          </cell>
          <cell r="N319">
            <v>27762</v>
          </cell>
          <cell r="O319">
            <v>3762393</v>
          </cell>
          <cell r="P319" t="str">
            <v>19</v>
          </cell>
          <cell r="Q319" t="str">
            <v>Y</v>
          </cell>
          <cell r="R319">
            <v>0</v>
          </cell>
          <cell r="S319">
            <v>0</v>
          </cell>
          <cell r="T319" t="str">
            <v>NonU</v>
          </cell>
          <cell r="U319" t="str">
            <v>SSC</v>
          </cell>
          <cell r="V319" t="str">
            <v>NonU</v>
          </cell>
        </row>
        <row r="320">
          <cell r="B320">
            <v>2624925</v>
          </cell>
          <cell r="C320" t="str">
            <v>5100015</v>
          </cell>
          <cell r="D320" t="str">
            <v>PACHECO, JUAN C.</v>
          </cell>
          <cell r="E320" t="str">
            <v>DRIVER</v>
          </cell>
          <cell r="F320" t="str">
            <v>Driver</v>
          </cell>
          <cell r="G320" t="str">
            <v>3</v>
          </cell>
          <cell r="H320" t="str">
            <v>350S</v>
          </cell>
          <cell r="I320">
            <v>39524</v>
          </cell>
          <cell r="J320">
            <v>39524</v>
          </cell>
          <cell r="K320">
            <v>39524</v>
          </cell>
          <cell r="L320" t="str">
            <v>DSP</v>
          </cell>
          <cell r="M320">
            <v>42.23</v>
          </cell>
          <cell r="N320">
            <v>23797</v>
          </cell>
          <cell r="O320">
            <v>627137</v>
          </cell>
          <cell r="P320">
            <v>0</v>
          </cell>
          <cell r="Q320" t="str">
            <v>N</v>
          </cell>
          <cell r="R320">
            <v>0</v>
          </cell>
          <cell r="S320">
            <v>0</v>
          </cell>
          <cell r="T320" t="str">
            <v>Driver - Reg.</v>
          </cell>
          <cell r="U320" t="str">
            <v>SSC</v>
          </cell>
          <cell r="V320" t="str">
            <v>350S</v>
          </cell>
        </row>
        <row r="321">
          <cell r="B321">
            <v>2365142</v>
          </cell>
          <cell r="C321" t="str">
            <v>5100015</v>
          </cell>
          <cell r="D321" t="str">
            <v>LOPEZ JR, DAVID J.</v>
          </cell>
          <cell r="E321" t="str">
            <v>DRIVER</v>
          </cell>
          <cell r="F321" t="str">
            <v>Driver</v>
          </cell>
          <cell r="G321" t="str">
            <v>3</v>
          </cell>
          <cell r="H321" t="str">
            <v>350S</v>
          </cell>
          <cell r="I321">
            <v>39531</v>
          </cell>
          <cell r="J321">
            <v>39531</v>
          </cell>
          <cell r="K321">
            <v>39531</v>
          </cell>
          <cell r="L321" t="str">
            <v>DSP</v>
          </cell>
          <cell r="M321">
            <v>42.23</v>
          </cell>
          <cell r="N321">
            <v>24413</v>
          </cell>
          <cell r="O321">
            <v>627137</v>
          </cell>
          <cell r="P321">
            <v>0</v>
          </cell>
          <cell r="Q321" t="str">
            <v>N</v>
          </cell>
          <cell r="R321">
            <v>0</v>
          </cell>
          <cell r="S321">
            <v>0</v>
          </cell>
          <cell r="T321" t="str">
            <v>Driver - Reg.</v>
          </cell>
          <cell r="U321" t="str">
            <v>SSC</v>
          </cell>
          <cell r="V321" t="str">
            <v>350S</v>
          </cell>
        </row>
        <row r="322">
          <cell r="B322">
            <v>3173185</v>
          </cell>
          <cell r="C322" t="str">
            <v>5100015</v>
          </cell>
          <cell r="D322" t="str">
            <v>RUSSELL, TIMOTHY A.</v>
          </cell>
          <cell r="E322" t="str">
            <v>DRIVER</v>
          </cell>
          <cell r="F322" t="str">
            <v>Driver</v>
          </cell>
          <cell r="G322" t="str">
            <v>3</v>
          </cell>
          <cell r="H322" t="str">
            <v>350S</v>
          </cell>
          <cell r="I322">
            <v>39545</v>
          </cell>
          <cell r="J322">
            <v>39545</v>
          </cell>
          <cell r="K322">
            <v>39545</v>
          </cell>
          <cell r="L322" t="str">
            <v>DSP</v>
          </cell>
          <cell r="M322">
            <v>42.23</v>
          </cell>
          <cell r="N322">
            <v>24746</v>
          </cell>
          <cell r="O322">
            <v>627137</v>
          </cell>
          <cell r="P322">
            <v>0</v>
          </cell>
          <cell r="Q322" t="str">
            <v>N</v>
          </cell>
          <cell r="R322">
            <v>0</v>
          </cell>
          <cell r="S322">
            <v>0</v>
          </cell>
          <cell r="T322" t="str">
            <v>Driver - Reg.</v>
          </cell>
          <cell r="U322" t="str">
            <v>SSC</v>
          </cell>
          <cell r="V322" t="str">
            <v>350S</v>
          </cell>
        </row>
        <row r="323">
          <cell r="B323">
            <v>3173337</v>
          </cell>
          <cell r="C323" t="str">
            <v>5100015</v>
          </cell>
          <cell r="D323" t="str">
            <v>DENNIS, EDRIC</v>
          </cell>
          <cell r="E323" t="str">
            <v>DRIVER</v>
          </cell>
          <cell r="F323" t="str">
            <v>Driver</v>
          </cell>
          <cell r="G323" t="str">
            <v>3</v>
          </cell>
          <cell r="H323" t="str">
            <v>350S</v>
          </cell>
          <cell r="I323">
            <v>39545</v>
          </cell>
          <cell r="J323">
            <v>39545</v>
          </cell>
          <cell r="K323">
            <v>39545</v>
          </cell>
          <cell r="L323" t="str">
            <v>DSP</v>
          </cell>
          <cell r="M323">
            <v>42.23</v>
          </cell>
          <cell r="N323">
            <v>25962</v>
          </cell>
          <cell r="O323">
            <v>627137</v>
          </cell>
          <cell r="P323">
            <v>0</v>
          </cell>
          <cell r="Q323" t="str">
            <v>N</v>
          </cell>
          <cell r="R323">
            <v>0</v>
          </cell>
          <cell r="S323">
            <v>0</v>
          </cell>
          <cell r="T323" t="str">
            <v>Driver - Reg.</v>
          </cell>
          <cell r="U323" t="str">
            <v>SSC</v>
          </cell>
          <cell r="V323" t="str">
            <v>350S</v>
          </cell>
        </row>
        <row r="324">
          <cell r="B324">
            <v>2668071</v>
          </cell>
          <cell r="C324" t="str">
            <v>5100010</v>
          </cell>
          <cell r="D324" t="str">
            <v>HUNG, MABLE M.</v>
          </cell>
          <cell r="E324" t="str">
            <v>CSREP</v>
          </cell>
          <cell r="F324" t="str">
            <v>Customer Service Rep</v>
          </cell>
          <cell r="G324" t="str">
            <v>4</v>
          </cell>
          <cell r="H324" t="str">
            <v>350CLR</v>
          </cell>
          <cell r="I324">
            <v>39559</v>
          </cell>
          <cell r="J324">
            <v>39559</v>
          </cell>
          <cell r="K324">
            <v>39559</v>
          </cell>
          <cell r="L324" t="str">
            <v>OFC</v>
          </cell>
          <cell r="M324">
            <v>29.704999999999998</v>
          </cell>
          <cell r="N324">
            <v>27210</v>
          </cell>
          <cell r="O324">
            <v>627508</v>
          </cell>
          <cell r="P324">
            <v>0</v>
          </cell>
          <cell r="Q324" t="str">
            <v>N</v>
          </cell>
          <cell r="R324">
            <v>0</v>
          </cell>
          <cell r="S324">
            <v>0</v>
          </cell>
          <cell r="T324" t="str">
            <v>350CLR</v>
          </cell>
          <cell r="U324" t="str">
            <v>SSC</v>
          </cell>
          <cell r="V324" t="str">
            <v>350CLR</v>
          </cell>
        </row>
        <row r="325">
          <cell r="B325">
            <v>4036431</v>
          </cell>
          <cell r="C325" t="str">
            <v>5100015</v>
          </cell>
          <cell r="D325" t="str">
            <v>DELLA CELLA, JOHN V.</v>
          </cell>
          <cell r="E325" t="str">
            <v>DRIVER</v>
          </cell>
          <cell r="F325" t="str">
            <v>Driver</v>
          </cell>
          <cell r="G325" t="str">
            <v>3</v>
          </cell>
          <cell r="H325" t="str">
            <v>350S</v>
          </cell>
          <cell r="I325">
            <v>39580</v>
          </cell>
          <cell r="J325">
            <v>39580</v>
          </cell>
          <cell r="K325">
            <v>39580</v>
          </cell>
          <cell r="L325" t="str">
            <v>DSP</v>
          </cell>
          <cell r="M325">
            <v>42.23</v>
          </cell>
          <cell r="N325">
            <v>30060</v>
          </cell>
          <cell r="O325">
            <v>627137</v>
          </cell>
          <cell r="P325">
            <v>0</v>
          </cell>
          <cell r="Q325" t="str">
            <v>N</v>
          </cell>
          <cell r="R325">
            <v>0</v>
          </cell>
          <cell r="S325">
            <v>0</v>
          </cell>
          <cell r="T325" t="str">
            <v>Driver - Reg.</v>
          </cell>
          <cell r="U325" t="str">
            <v>SSC</v>
          </cell>
          <cell r="V325" t="str">
            <v>350S</v>
          </cell>
        </row>
        <row r="326">
          <cell r="B326">
            <v>4164029</v>
          </cell>
          <cell r="C326" t="str">
            <v>5100015</v>
          </cell>
          <cell r="D326" t="str">
            <v>SANTORI, CRAIG A.</v>
          </cell>
          <cell r="E326" t="str">
            <v>DRIVER</v>
          </cell>
          <cell r="F326" t="str">
            <v>Driver</v>
          </cell>
          <cell r="G326" t="str">
            <v>3</v>
          </cell>
          <cell r="H326" t="str">
            <v>350S</v>
          </cell>
          <cell r="I326">
            <v>39625</v>
          </cell>
          <cell r="J326">
            <v>39625</v>
          </cell>
          <cell r="K326">
            <v>39625</v>
          </cell>
          <cell r="L326" t="str">
            <v>DSP</v>
          </cell>
          <cell r="M326">
            <v>42.23</v>
          </cell>
          <cell r="N326">
            <v>26927</v>
          </cell>
          <cell r="O326">
            <v>627137</v>
          </cell>
          <cell r="P326">
            <v>0</v>
          </cell>
          <cell r="Q326" t="str">
            <v>N</v>
          </cell>
          <cell r="R326">
            <v>0</v>
          </cell>
          <cell r="S326">
            <v>0</v>
          </cell>
          <cell r="T326" t="str">
            <v>Driver - Reg.</v>
          </cell>
          <cell r="U326" t="str">
            <v>SSC</v>
          </cell>
          <cell r="V326" t="str">
            <v>350S</v>
          </cell>
        </row>
        <row r="327">
          <cell r="B327">
            <v>4168898</v>
          </cell>
          <cell r="C327" t="str">
            <v>5100015</v>
          </cell>
          <cell r="D327" t="str">
            <v>PEREIRA, DANNY S.</v>
          </cell>
          <cell r="E327" t="str">
            <v>DRIVER</v>
          </cell>
          <cell r="F327" t="str">
            <v>Driver</v>
          </cell>
          <cell r="G327" t="str">
            <v>3</v>
          </cell>
          <cell r="H327" t="str">
            <v>350S</v>
          </cell>
          <cell r="I327">
            <v>39657</v>
          </cell>
          <cell r="J327">
            <v>39657</v>
          </cell>
          <cell r="K327">
            <v>39657</v>
          </cell>
          <cell r="L327" t="str">
            <v>DSP</v>
          </cell>
          <cell r="M327">
            <v>42.23</v>
          </cell>
          <cell r="N327">
            <v>29496</v>
          </cell>
          <cell r="O327">
            <v>627137</v>
          </cell>
          <cell r="P327">
            <v>0</v>
          </cell>
          <cell r="Q327" t="str">
            <v>N</v>
          </cell>
          <cell r="R327">
            <v>0</v>
          </cell>
          <cell r="S327">
            <v>0</v>
          </cell>
          <cell r="T327" t="str">
            <v>Driver - Reg.</v>
          </cell>
          <cell r="U327" t="str">
            <v>SSC</v>
          </cell>
          <cell r="V327" t="str">
            <v>350S</v>
          </cell>
        </row>
        <row r="328">
          <cell r="B328">
            <v>4216159</v>
          </cell>
          <cell r="C328" t="str">
            <v>5100740</v>
          </cell>
          <cell r="D328" t="str">
            <v>BONILLA, CIELO</v>
          </cell>
          <cell r="E328" t="str">
            <v>HRCSB</v>
          </cell>
          <cell r="F328" t="str">
            <v>Subsidiary HR Coordinator</v>
          </cell>
          <cell r="G328">
            <v>0</v>
          </cell>
          <cell r="H328">
            <v>0</v>
          </cell>
          <cell r="I328">
            <v>39699</v>
          </cell>
          <cell r="J328">
            <v>39699</v>
          </cell>
          <cell r="K328">
            <v>39699</v>
          </cell>
          <cell r="L328" t="str">
            <v>GNA</v>
          </cell>
          <cell r="M328">
            <v>25.695</v>
          </cell>
          <cell r="N328">
            <v>25953</v>
          </cell>
          <cell r="O328">
            <v>99637</v>
          </cell>
          <cell r="P328" t="str">
            <v>18</v>
          </cell>
          <cell r="Q328" t="str">
            <v>N</v>
          </cell>
          <cell r="R328">
            <v>0</v>
          </cell>
          <cell r="S328">
            <v>0</v>
          </cell>
          <cell r="T328" t="str">
            <v>NonEx</v>
          </cell>
          <cell r="U328" t="str">
            <v>SSC</v>
          </cell>
          <cell r="V328" t="str">
            <v>NonEx</v>
          </cell>
        </row>
        <row r="329">
          <cell r="B329">
            <v>4380573</v>
          </cell>
          <cell r="C329" t="str">
            <v>5100014</v>
          </cell>
          <cell r="D329" t="str">
            <v>GORELNIK, RICHARD H.</v>
          </cell>
          <cell r="E329" t="str">
            <v>RTMPS</v>
          </cell>
          <cell r="F329" t="str">
            <v>Route Mapping Specialist</v>
          </cell>
          <cell r="G329">
            <v>0</v>
          </cell>
          <cell r="H329">
            <v>0</v>
          </cell>
          <cell r="I329">
            <v>39939</v>
          </cell>
          <cell r="J329">
            <v>39939</v>
          </cell>
          <cell r="K329">
            <v>39939</v>
          </cell>
          <cell r="L329">
            <v>0</v>
          </cell>
          <cell r="M329">
            <v>24.484999999999999</v>
          </cell>
          <cell r="N329">
            <v>20822</v>
          </cell>
          <cell r="O329">
            <v>627137</v>
          </cell>
          <cell r="P329" t="str">
            <v>18</v>
          </cell>
          <cell r="Q329" t="str">
            <v>N</v>
          </cell>
          <cell r="R329">
            <v>0</v>
          </cell>
          <cell r="S329">
            <v>0</v>
          </cell>
          <cell r="T329" t="str">
            <v>NonEx</v>
          </cell>
          <cell r="U329" t="str">
            <v>SSC</v>
          </cell>
          <cell r="V329" t="str">
            <v>NonEx</v>
          </cell>
        </row>
        <row r="330">
          <cell r="B330">
            <v>2391236</v>
          </cell>
          <cell r="C330" t="str">
            <v>5100015</v>
          </cell>
          <cell r="D330" t="str">
            <v>CHAVEZ, ANTONIO B.</v>
          </cell>
          <cell r="E330" t="str">
            <v>DRIVER</v>
          </cell>
          <cell r="F330" t="str">
            <v>Driver</v>
          </cell>
          <cell r="G330" t="str">
            <v>3</v>
          </cell>
          <cell r="H330" t="str">
            <v>350S</v>
          </cell>
          <cell r="I330">
            <v>39167</v>
          </cell>
          <cell r="J330">
            <v>39167</v>
          </cell>
          <cell r="K330">
            <v>40007</v>
          </cell>
          <cell r="L330" t="str">
            <v>DSP</v>
          </cell>
          <cell r="M330">
            <v>42.23</v>
          </cell>
          <cell r="N330">
            <v>29253</v>
          </cell>
          <cell r="O330">
            <v>627137</v>
          </cell>
          <cell r="P330">
            <v>0</v>
          </cell>
          <cell r="Q330" t="str">
            <v>N</v>
          </cell>
          <cell r="R330">
            <v>0</v>
          </cell>
          <cell r="S330">
            <v>0</v>
          </cell>
          <cell r="T330" t="str">
            <v>Driver - Reg.</v>
          </cell>
          <cell r="U330" t="str">
            <v>SSC</v>
          </cell>
          <cell r="V330" t="str">
            <v>350S</v>
          </cell>
        </row>
        <row r="331">
          <cell r="B331">
            <v>4007091</v>
          </cell>
          <cell r="C331" t="str">
            <v>5100015</v>
          </cell>
          <cell r="D331" t="str">
            <v>TIPTON, TERRANCE L.</v>
          </cell>
          <cell r="E331" t="str">
            <v>DRIVER</v>
          </cell>
          <cell r="F331" t="str">
            <v>Driver</v>
          </cell>
          <cell r="G331" t="str">
            <v>3</v>
          </cell>
          <cell r="H331" t="str">
            <v>350S</v>
          </cell>
          <cell r="I331">
            <v>39678</v>
          </cell>
          <cell r="J331">
            <v>39678</v>
          </cell>
          <cell r="K331">
            <v>40007</v>
          </cell>
          <cell r="L331" t="str">
            <v>DSP</v>
          </cell>
          <cell r="M331">
            <v>42.23</v>
          </cell>
          <cell r="N331">
            <v>25361</v>
          </cell>
          <cell r="O331">
            <v>627137</v>
          </cell>
          <cell r="P331">
            <v>0</v>
          </cell>
          <cell r="Q331" t="str">
            <v>N</v>
          </cell>
          <cell r="R331">
            <v>0</v>
          </cell>
          <cell r="S331">
            <v>0</v>
          </cell>
          <cell r="T331" t="str">
            <v>Driver - Reg.</v>
          </cell>
          <cell r="U331" t="str">
            <v>SSC</v>
          </cell>
          <cell r="V331" t="str">
            <v>350S</v>
          </cell>
        </row>
        <row r="332">
          <cell r="B332">
            <v>4091827</v>
          </cell>
          <cell r="C332" t="str">
            <v>5100015</v>
          </cell>
          <cell r="D332" t="str">
            <v>STANDART, JOHN M.</v>
          </cell>
          <cell r="E332" t="str">
            <v>DRIVER</v>
          </cell>
          <cell r="F332" t="str">
            <v>Driver</v>
          </cell>
          <cell r="G332" t="str">
            <v>3</v>
          </cell>
          <cell r="H332" t="str">
            <v>350S</v>
          </cell>
          <cell r="I332">
            <v>39693</v>
          </cell>
          <cell r="J332">
            <v>39693</v>
          </cell>
          <cell r="K332">
            <v>40007</v>
          </cell>
          <cell r="L332" t="str">
            <v>DSP</v>
          </cell>
          <cell r="M332">
            <v>42.23</v>
          </cell>
          <cell r="N332">
            <v>22203</v>
          </cell>
          <cell r="O332">
            <v>627137</v>
          </cell>
          <cell r="P332">
            <v>0</v>
          </cell>
          <cell r="Q332" t="str">
            <v>N</v>
          </cell>
          <cell r="R332">
            <v>0</v>
          </cell>
          <cell r="S332">
            <v>0</v>
          </cell>
          <cell r="T332" t="str">
            <v>Driver - Reg.</v>
          </cell>
          <cell r="U332" t="str">
            <v>SSC</v>
          </cell>
          <cell r="V332" t="str">
            <v>350S</v>
          </cell>
        </row>
        <row r="333">
          <cell r="B333">
            <v>3565630</v>
          </cell>
          <cell r="C333" t="str">
            <v>5100015</v>
          </cell>
          <cell r="D333" t="str">
            <v>WILLIAMSON, BRANDON D.</v>
          </cell>
          <cell r="E333" t="str">
            <v>DRIVER</v>
          </cell>
          <cell r="F333" t="str">
            <v>Driver</v>
          </cell>
          <cell r="G333" t="str">
            <v>3</v>
          </cell>
          <cell r="H333" t="str">
            <v>350S</v>
          </cell>
          <cell r="I333">
            <v>39307</v>
          </cell>
          <cell r="J333">
            <v>39307</v>
          </cell>
          <cell r="K333">
            <v>40009</v>
          </cell>
          <cell r="L333" t="str">
            <v>DSP</v>
          </cell>
          <cell r="M333">
            <v>42.23</v>
          </cell>
          <cell r="N333">
            <v>29222</v>
          </cell>
          <cell r="O333">
            <v>627137</v>
          </cell>
          <cell r="P333">
            <v>0</v>
          </cell>
          <cell r="Q333" t="str">
            <v>N</v>
          </cell>
          <cell r="R333">
            <v>0</v>
          </cell>
          <cell r="S333">
            <v>0</v>
          </cell>
          <cell r="T333" t="str">
            <v>Driver - Reg.</v>
          </cell>
          <cell r="U333" t="str">
            <v>SSC</v>
          </cell>
          <cell r="V333" t="str">
            <v>350S</v>
          </cell>
        </row>
        <row r="334">
          <cell r="B334">
            <v>3591096</v>
          </cell>
          <cell r="C334" t="str">
            <v>5100015</v>
          </cell>
          <cell r="D334" t="str">
            <v>HERNANDEZ, EFRAIN</v>
          </cell>
          <cell r="E334" t="str">
            <v>DRIVER</v>
          </cell>
          <cell r="F334" t="str">
            <v>Driver</v>
          </cell>
          <cell r="G334" t="str">
            <v>3</v>
          </cell>
          <cell r="H334" t="str">
            <v>350S</v>
          </cell>
          <cell r="I334">
            <v>39322</v>
          </cell>
          <cell r="J334">
            <v>39322</v>
          </cell>
          <cell r="K334">
            <v>40010</v>
          </cell>
          <cell r="L334" t="str">
            <v>DSP</v>
          </cell>
          <cell r="M334">
            <v>42.23</v>
          </cell>
          <cell r="N334">
            <v>32123</v>
          </cell>
          <cell r="O334">
            <v>627137</v>
          </cell>
          <cell r="P334">
            <v>0</v>
          </cell>
          <cell r="Q334" t="str">
            <v>N</v>
          </cell>
          <cell r="R334">
            <v>0</v>
          </cell>
          <cell r="S334">
            <v>0</v>
          </cell>
          <cell r="T334" t="str">
            <v>Driver - Reg.</v>
          </cell>
          <cell r="U334" t="str">
            <v>SSC</v>
          </cell>
          <cell r="V334" t="str">
            <v>350S</v>
          </cell>
        </row>
        <row r="335">
          <cell r="B335">
            <v>4426551</v>
          </cell>
          <cell r="C335" t="str">
            <v>5100010</v>
          </cell>
          <cell r="D335" t="str">
            <v>LEE, JUNE</v>
          </cell>
          <cell r="E335" t="str">
            <v>CSREP</v>
          </cell>
          <cell r="F335" t="str">
            <v>Customer Service Rep</v>
          </cell>
          <cell r="G335" t="str">
            <v>4</v>
          </cell>
          <cell r="H335" t="str">
            <v>350CLR</v>
          </cell>
          <cell r="I335">
            <v>40091</v>
          </cell>
          <cell r="J335">
            <v>40091</v>
          </cell>
          <cell r="K335">
            <v>40091</v>
          </cell>
          <cell r="L335" t="str">
            <v>OFC</v>
          </cell>
          <cell r="M335">
            <v>29.704999999999998</v>
          </cell>
          <cell r="N335">
            <v>23457</v>
          </cell>
          <cell r="O335">
            <v>627508</v>
          </cell>
          <cell r="P335">
            <v>0</v>
          </cell>
          <cell r="Q335" t="str">
            <v>N</v>
          </cell>
          <cell r="R335">
            <v>0</v>
          </cell>
          <cell r="S335">
            <v>0</v>
          </cell>
          <cell r="T335" t="str">
            <v>350CLR</v>
          </cell>
          <cell r="U335" t="str">
            <v>SSC</v>
          </cell>
          <cell r="V335" t="str">
            <v>350CLR</v>
          </cell>
        </row>
        <row r="336">
          <cell r="B336">
            <v>4426501</v>
          </cell>
          <cell r="C336" t="str">
            <v>5100010</v>
          </cell>
          <cell r="D336" t="str">
            <v>BROUSSARD, NANCY</v>
          </cell>
          <cell r="E336" t="str">
            <v>CSREP</v>
          </cell>
          <cell r="F336" t="str">
            <v>Customer Service Rep</v>
          </cell>
          <cell r="G336" t="str">
            <v>4</v>
          </cell>
          <cell r="H336" t="str">
            <v>350CLR</v>
          </cell>
          <cell r="I336">
            <v>40106</v>
          </cell>
          <cell r="J336">
            <v>40106</v>
          </cell>
          <cell r="K336">
            <v>40106</v>
          </cell>
          <cell r="L336" t="str">
            <v>OFC</v>
          </cell>
          <cell r="M336">
            <v>29.704999999999998</v>
          </cell>
          <cell r="N336">
            <v>25130</v>
          </cell>
          <cell r="O336">
            <v>627508</v>
          </cell>
          <cell r="P336">
            <v>0</v>
          </cell>
          <cell r="Q336" t="str">
            <v>N</v>
          </cell>
          <cell r="R336">
            <v>0</v>
          </cell>
          <cell r="S336">
            <v>0</v>
          </cell>
          <cell r="T336" t="str">
            <v>350CLR</v>
          </cell>
          <cell r="U336" t="str">
            <v>SSC</v>
          </cell>
          <cell r="V336" t="str">
            <v>350CLR</v>
          </cell>
        </row>
        <row r="337">
          <cell r="B337">
            <v>4450404</v>
          </cell>
          <cell r="C337" t="str">
            <v>5100510</v>
          </cell>
          <cell r="D337" t="str">
            <v>MCGREW, JAMES L.</v>
          </cell>
          <cell r="E337" t="str">
            <v>MECH</v>
          </cell>
          <cell r="F337" t="str">
            <v>Mechanic</v>
          </cell>
          <cell r="G337" t="str">
            <v>3</v>
          </cell>
          <cell r="H337" t="str">
            <v>350S</v>
          </cell>
          <cell r="I337">
            <v>40136</v>
          </cell>
          <cell r="J337">
            <v>40136</v>
          </cell>
          <cell r="K337">
            <v>40136</v>
          </cell>
          <cell r="L337" t="str">
            <v>SH2</v>
          </cell>
          <cell r="M337">
            <v>43.26</v>
          </cell>
          <cell r="N337">
            <v>29796</v>
          </cell>
          <cell r="O337">
            <v>648202</v>
          </cell>
          <cell r="P337">
            <v>0</v>
          </cell>
          <cell r="Q337" t="str">
            <v>N</v>
          </cell>
          <cell r="R337">
            <v>0</v>
          </cell>
          <cell r="S337">
            <v>0</v>
          </cell>
          <cell r="T337" t="str">
            <v>350S</v>
          </cell>
          <cell r="U337" t="str">
            <v>SSC</v>
          </cell>
          <cell r="V337" t="str">
            <v>350S</v>
          </cell>
        </row>
        <row r="338">
          <cell r="B338">
            <v>706337</v>
          </cell>
          <cell r="C338" t="str">
            <v>5100014</v>
          </cell>
          <cell r="D338" t="str">
            <v>HANKE, ROBERT M.</v>
          </cell>
          <cell r="E338" t="str">
            <v>OPSMG</v>
          </cell>
          <cell r="F338" t="str">
            <v>Operations Manager</v>
          </cell>
          <cell r="G338" t="str">
            <v>2</v>
          </cell>
          <cell r="H338">
            <v>0</v>
          </cell>
          <cell r="I338">
            <v>37515</v>
          </cell>
          <cell r="J338">
            <v>37515</v>
          </cell>
          <cell r="K338">
            <v>40217</v>
          </cell>
          <cell r="L338" t="str">
            <v>MG2</v>
          </cell>
          <cell r="M338">
            <v>40.686</v>
          </cell>
          <cell r="N338">
            <v>25687</v>
          </cell>
          <cell r="O338">
            <v>627137</v>
          </cell>
          <cell r="P338" t="str">
            <v>23</v>
          </cell>
          <cell r="Q338" t="str">
            <v>Y</v>
          </cell>
          <cell r="R338">
            <v>0</v>
          </cell>
          <cell r="S338">
            <v>0</v>
          </cell>
          <cell r="T338" t="str">
            <v>NonU</v>
          </cell>
          <cell r="U338" t="str">
            <v>SSC</v>
          </cell>
          <cell r="V338" t="str">
            <v>NonU</v>
          </cell>
        </row>
        <row r="339">
          <cell r="B339">
            <v>768001</v>
          </cell>
          <cell r="C339" t="str">
            <v>5100015</v>
          </cell>
          <cell r="D339" t="str">
            <v>MCKEE, RYAN J.</v>
          </cell>
          <cell r="E339" t="str">
            <v>DRIVER</v>
          </cell>
          <cell r="F339" t="str">
            <v>Driver</v>
          </cell>
          <cell r="G339" t="str">
            <v>3</v>
          </cell>
          <cell r="H339" t="str">
            <v>350S</v>
          </cell>
          <cell r="I339">
            <v>37750</v>
          </cell>
          <cell r="J339">
            <v>37750</v>
          </cell>
          <cell r="K339">
            <v>40273</v>
          </cell>
          <cell r="L339" t="str">
            <v>DSP</v>
          </cell>
          <cell r="M339">
            <v>42.23</v>
          </cell>
          <cell r="N339">
            <v>25512</v>
          </cell>
          <cell r="O339">
            <v>627137</v>
          </cell>
          <cell r="P339">
            <v>0</v>
          </cell>
          <cell r="Q339" t="str">
            <v>N</v>
          </cell>
          <cell r="R339">
            <v>0</v>
          </cell>
          <cell r="S339">
            <v>0</v>
          </cell>
          <cell r="T339" t="str">
            <v>Driver - Reg.</v>
          </cell>
          <cell r="U339" t="str">
            <v>SSC</v>
          </cell>
          <cell r="V339" t="str">
            <v>350S</v>
          </cell>
        </row>
        <row r="340">
          <cell r="B340">
            <v>3935856</v>
          </cell>
          <cell r="C340" t="str">
            <v>5100015</v>
          </cell>
          <cell r="D340" t="str">
            <v>MEDINA, RAMON A.</v>
          </cell>
          <cell r="E340" t="str">
            <v>DRIVER</v>
          </cell>
          <cell r="F340" t="str">
            <v>Driver</v>
          </cell>
          <cell r="G340" t="str">
            <v>3</v>
          </cell>
          <cell r="H340" t="str">
            <v>350S</v>
          </cell>
          <cell r="I340">
            <v>39643</v>
          </cell>
          <cell r="J340">
            <v>39643</v>
          </cell>
          <cell r="K340">
            <v>40273</v>
          </cell>
          <cell r="L340" t="str">
            <v>DSP</v>
          </cell>
          <cell r="M340">
            <v>42.23</v>
          </cell>
          <cell r="N340">
            <v>25739</v>
          </cell>
          <cell r="O340">
            <v>627137</v>
          </cell>
          <cell r="P340">
            <v>0</v>
          </cell>
          <cell r="Q340" t="str">
            <v>N</v>
          </cell>
          <cell r="R340">
            <v>0</v>
          </cell>
          <cell r="S340">
            <v>0</v>
          </cell>
          <cell r="T340" t="str">
            <v>Driver - Reg.</v>
          </cell>
          <cell r="U340" t="str">
            <v>SSC</v>
          </cell>
          <cell r="V340" t="str">
            <v>350S</v>
          </cell>
        </row>
        <row r="341">
          <cell r="B341">
            <v>4132465</v>
          </cell>
          <cell r="C341" t="str">
            <v>5100015</v>
          </cell>
          <cell r="D341" t="str">
            <v>BRITTO, SHAWN I.</v>
          </cell>
          <cell r="E341" t="str">
            <v>DRIVER</v>
          </cell>
          <cell r="F341" t="str">
            <v>Driver</v>
          </cell>
          <cell r="G341" t="str">
            <v>3</v>
          </cell>
          <cell r="H341" t="str">
            <v>350S</v>
          </cell>
          <cell r="I341">
            <v>39636</v>
          </cell>
          <cell r="J341">
            <v>39636</v>
          </cell>
          <cell r="K341">
            <v>40273</v>
          </cell>
          <cell r="L341" t="str">
            <v>DSP</v>
          </cell>
          <cell r="M341">
            <v>42.23</v>
          </cell>
          <cell r="N341">
            <v>26747</v>
          </cell>
          <cell r="O341">
            <v>627137</v>
          </cell>
          <cell r="P341">
            <v>0</v>
          </cell>
          <cell r="Q341" t="str">
            <v>N</v>
          </cell>
          <cell r="R341">
            <v>0</v>
          </cell>
          <cell r="S341">
            <v>0</v>
          </cell>
          <cell r="T341" t="str">
            <v>Driver - Reg.</v>
          </cell>
          <cell r="U341" t="str">
            <v>SSC</v>
          </cell>
          <cell r="V341" t="str">
            <v>350S</v>
          </cell>
        </row>
        <row r="342">
          <cell r="B342">
            <v>4532354</v>
          </cell>
          <cell r="C342" t="str">
            <v>5100014</v>
          </cell>
          <cell r="D342" t="str">
            <v>PATEL, AIJAZ</v>
          </cell>
          <cell r="E342" t="str">
            <v>RTMPS</v>
          </cell>
          <cell r="F342" t="str">
            <v>Route Mapping Specialist</v>
          </cell>
          <cell r="G342">
            <v>0</v>
          </cell>
          <cell r="H342">
            <v>0</v>
          </cell>
          <cell r="I342">
            <v>40315</v>
          </cell>
          <cell r="J342">
            <v>40651</v>
          </cell>
          <cell r="K342">
            <v>40315</v>
          </cell>
          <cell r="L342">
            <v>0</v>
          </cell>
          <cell r="M342">
            <v>25.875</v>
          </cell>
          <cell r="N342">
            <v>31081</v>
          </cell>
          <cell r="O342">
            <v>627137</v>
          </cell>
          <cell r="P342" t="str">
            <v>18</v>
          </cell>
          <cell r="Q342" t="str">
            <v>N</v>
          </cell>
          <cell r="R342">
            <v>0</v>
          </cell>
          <cell r="S342">
            <v>0</v>
          </cell>
          <cell r="T342" t="str">
            <v>NonEx</v>
          </cell>
          <cell r="U342" t="str">
            <v>SSC</v>
          </cell>
          <cell r="V342" t="str">
            <v>NonEx</v>
          </cell>
        </row>
        <row r="343">
          <cell r="B343">
            <v>83379</v>
          </cell>
          <cell r="C343" t="str">
            <v>5100015</v>
          </cell>
          <cell r="D343" t="str">
            <v>MEIER, AARON</v>
          </cell>
          <cell r="E343" t="str">
            <v>DRIVER</v>
          </cell>
          <cell r="F343" t="str">
            <v>Driver</v>
          </cell>
          <cell r="G343" t="str">
            <v>3</v>
          </cell>
          <cell r="H343" t="str">
            <v>350S</v>
          </cell>
          <cell r="I343">
            <v>34461</v>
          </cell>
          <cell r="J343">
            <v>38905</v>
          </cell>
          <cell r="K343">
            <v>40322</v>
          </cell>
          <cell r="L343" t="str">
            <v>DSP</v>
          </cell>
          <cell r="M343">
            <v>42.23</v>
          </cell>
          <cell r="N343">
            <v>25312</v>
          </cell>
          <cell r="O343">
            <v>627137</v>
          </cell>
          <cell r="P343">
            <v>0</v>
          </cell>
          <cell r="Q343" t="str">
            <v>N</v>
          </cell>
          <cell r="R343">
            <v>0</v>
          </cell>
          <cell r="S343">
            <v>0</v>
          </cell>
          <cell r="T343" t="str">
            <v>Driver - Reg.</v>
          </cell>
          <cell r="U343" t="str">
            <v>SSC</v>
          </cell>
          <cell r="V343" t="str">
            <v>350S</v>
          </cell>
        </row>
        <row r="344">
          <cell r="B344">
            <v>453384</v>
          </cell>
          <cell r="C344" t="str">
            <v>5100015</v>
          </cell>
          <cell r="D344" t="str">
            <v>RAMIREZ, RICARDO</v>
          </cell>
          <cell r="E344" t="str">
            <v>DRIVER</v>
          </cell>
          <cell r="F344" t="str">
            <v>Driver</v>
          </cell>
          <cell r="G344" t="str">
            <v>3</v>
          </cell>
          <cell r="H344" t="str">
            <v>350S</v>
          </cell>
          <cell r="I344">
            <v>36466</v>
          </cell>
          <cell r="J344">
            <v>36466</v>
          </cell>
          <cell r="K344">
            <v>40322</v>
          </cell>
          <cell r="L344" t="str">
            <v>DSP</v>
          </cell>
          <cell r="M344">
            <v>42.23</v>
          </cell>
          <cell r="N344">
            <v>27001</v>
          </cell>
          <cell r="O344">
            <v>627137</v>
          </cell>
          <cell r="P344">
            <v>0</v>
          </cell>
          <cell r="Q344" t="str">
            <v>N</v>
          </cell>
          <cell r="R344">
            <v>0</v>
          </cell>
          <cell r="S344">
            <v>0</v>
          </cell>
          <cell r="T344" t="str">
            <v>Driver - Reg.</v>
          </cell>
          <cell r="U344" t="str">
            <v>SSC</v>
          </cell>
          <cell r="V344" t="str">
            <v>350S</v>
          </cell>
        </row>
        <row r="345">
          <cell r="B345">
            <v>1786148</v>
          </cell>
          <cell r="C345" t="str">
            <v>5100015</v>
          </cell>
          <cell r="D345" t="str">
            <v>ROJAS, MIGUEL R.</v>
          </cell>
          <cell r="E345" t="str">
            <v>DRIVER</v>
          </cell>
          <cell r="F345" t="str">
            <v>Driver</v>
          </cell>
          <cell r="G345" t="str">
            <v>3</v>
          </cell>
          <cell r="H345" t="str">
            <v>350S</v>
          </cell>
          <cell r="I345">
            <v>38639</v>
          </cell>
          <cell r="J345">
            <v>38639</v>
          </cell>
          <cell r="K345">
            <v>40322</v>
          </cell>
          <cell r="L345" t="str">
            <v>DSP</v>
          </cell>
          <cell r="M345">
            <v>42.23</v>
          </cell>
          <cell r="N345">
            <v>26871</v>
          </cell>
          <cell r="O345">
            <v>627137</v>
          </cell>
          <cell r="P345">
            <v>0</v>
          </cell>
          <cell r="Q345" t="str">
            <v>N</v>
          </cell>
          <cell r="R345">
            <v>0</v>
          </cell>
          <cell r="S345">
            <v>0</v>
          </cell>
          <cell r="T345" t="str">
            <v>Driver - Reg.</v>
          </cell>
          <cell r="U345" t="str">
            <v>SSC</v>
          </cell>
          <cell r="V345" t="str">
            <v>350S</v>
          </cell>
        </row>
        <row r="346">
          <cell r="B346">
            <v>4482377</v>
          </cell>
          <cell r="C346" t="str">
            <v>5100015</v>
          </cell>
          <cell r="D346" t="str">
            <v>PONCE, LISANDRO</v>
          </cell>
          <cell r="E346" t="str">
            <v>DRIVER</v>
          </cell>
          <cell r="F346" t="str">
            <v>Driver</v>
          </cell>
          <cell r="G346" t="str">
            <v>3</v>
          </cell>
          <cell r="H346" t="str">
            <v>350S</v>
          </cell>
          <cell r="I346">
            <v>40218</v>
          </cell>
          <cell r="J346">
            <v>40218</v>
          </cell>
          <cell r="K346">
            <v>40322</v>
          </cell>
          <cell r="L346" t="str">
            <v>DSP</v>
          </cell>
          <cell r="M346">
            <v>42.23</v>
          </cell>
          <cell r="N346">
            <v>29555</v>
          </cell>
          <cell r="O346">
            <v>627137</v>
          </cell>
          <cell r="P346">
            <v>0</v>
          </cell>
          <cell r="Q346" t="str">
            <v>N</v>
          </cell>
          <cell r="R346">
            <v>0</v>
          </cell>
          <cell r="S346">
            <v>0</v>
          </cell>
          <cell r="T346" t="str">
            <v>Driver - Reg.</v>
          </cell>
          <cell r="U346" t="str">
            <v>SSC</v>
          </cell>
          <cell r="V346" t="str">
            <v>350S</v>
          </cell>
        </row>
        <row r="347">
          <cell r="B347">
            <v>4540098</v>
          </cell>
          <cell r="C347" t="str">
            <v>5100015</v>
          </cell>
          <cell r="D347" t="str">
            <v>FALK, BRENDON C.</v>
          </cell>
          <cell r="E347" t="str">
            <v>DRIVER</v>
          </cell>
          <cell r="F347" t="str">
            <v>Driver</v>
          </cell>
          <cell r="G347" t="str">
            <v>3</v>
          </cell>
          <cell r="H347" t="str">
            <v>350S</v>
          </cell>
          <cell r="I347">
            <v>40330</v>
          </cell>
          <cell r="J347">
            <v>40330</v>
          </cell>
          <cell r="K347">
            <v>40330</v>
          </cell>
          <cell r="L347" t="str">
            <v>DSP</v>
          </cell>
          <cell r="M347">
            <v>42.23</v>
          </cell>
          <cell r="N347">
            <v>32050</v>
          </cell>
          <cell r="O347">
            <v>627137</v>
          </cell>
          <cell r="P347">
            <v>0</v>
          </cell>
          <cell r="Q347" t="str">
            <v>N</v>
          </cell>
          <cell r="R347">
            <v>0</v>
          </cell>
          <cell r="S347">
            <v>0</v>
          </cell>
          <cell r="T347" t="str">
            <v>Driver - Reg.</v>
          </cell>
          <cell r="U347" t="str">
            <v>SSC</v>
          </cell>
          <cell r="V347" t="str">
            <v>350S</v>
          </cell>
        </row>
        <row r="348">
          <cell r="B348">
            <v>4541841</v>
          </cell>
          <cell r="C348" t="str">
            <v>5100014</v>
          </cell>
          <cell r="D348" t="str">
            <v>JUAN, RYAN C.</v>
          </cell>
          <cell r="E348" t="str">
            <v>RTEMS</v>
          </cell>
          <cell r="F348" t="str">
            <v>Route Maintenance Specialist</v>
          </cell>
          <cell r="G348" t="str">
            <v>1</v>
          </cell>
          <cell r="H348">
            <v>0</v>
          </cell>
          <cell r="I348">
            <v>40343</v>
          </cell>
          <cell r="J348">
            <v>40651</v>
          </cell>
          <cell r="K348">
            <v>40343</v>
          </cell>
          <cell r="L348" t="str">
            <v>DSP</v>
          </cell>
          <cell r="M348">
            <v>25.875</v>
          </cell>
          <cell r="N348">
            <v>30337</v>
          </cell>
          <cell r="O348">
            <v>450175</v>
          </cell>
          <cell r="P348" t="str">
            <v>17</v>
          </cell>
          <cell r="Q348" t="str">
            <v>N</v>
          </cell>
          <cell r="R348">
            <v>0</v>
          </cell>
          <cell r="S348">
            <v>0</v>
          </cell>
          <cell r="T348" t="str">
            <v>NonEx</v>
          </cell>
          <cell r="U348" t="str">
            <v>SSC</v>
          </cell>
          <cell r="V348" t="str">
            <v>NonEx</v>
          </cell>
        </row>
        <row r="349">
          <cell r="B349">
            <v>4550528</v>
          </cell>
          <cell r="C349" t="str">
            <v>5100812</v>
          </cell>
          <cell r="D349" t="str">
            <v>NELSON, DEREK A.</v>
          </cell>
          <cell r="E349" t="str">
            <v>SFTRN</v>
          </cell>
          <cell r="F349" t="str">
            <v>Safety Trainer</v>
          </cell>
          <cell r="G349">
            <v>0</v>
          </cell>
          <cell r="H349">
            <v>0</v>
          </cell>
          <cell r="I349">
            <v>40357</v>
          </cell>
          <cell r="J349">
            <v>40357</v>
          </cell>
          <cell r="K349">
            <v>40357</v>
          </cell>
          <cell r="L349">
            <v>0</v>
          </cell>
          <cell r="M349">
            <v>35.188000000000002</v>
          </cell>
          <cell r="N349">
            <v>29829</v>
          </cell>
          <cell r="O349">
            <v>465529</v>
          </cell>
          <cell r="P349" t="str">
            <v>21</v>
          </cell>
          <cell r="Q349" t="str">
            <v>Y</v>
          </cell>
          <cell r="R349">
            <v>0</v>
          </cell>
          <cell r="S349">
            <v>0</v>
          </cell>
          <cell r="T349" t="str">
            <v>NonU</v>
          </cell>
          <cell r="U349" t="str">
            <v>SSC</v>
          </cell>
          <cell r="V349" t="str">
            <v>NonU</v>
          </cell>
        </row>
        <row r="350">
          <cell r="B350">
            <v>4557332</v>
          </cell>
          <cell r="C350" t="str">
            <v>5100014</v>
          </cell>
          <cell r="D350" t="str">
            <v>GRAYS, NOHELANI CH.</v>
          </cell>
          <cell r="E350" t="str">
            <v>RTEMS</v>
          </cell>
          <cell r="F350" t="str">
            <v>Route Maintenance Specialist</v>
          </cell>
          <cell r="G350" t="str">
            <v>1</v>
          </cell>
          <cell r="H350">
            <v>0</v>
          </cell>
          <cell r="I350">
            <v>40368</v>
          </cell>
          <cell r="J350">
            <v>40819</v>
          </cell>
          <cell r="K350">
            <v>40368</v>
          </cell>
          <cell r="L350" t="str">
            <v>DSP</v>
          </cell>
          <cell r="M350">
            <v>25.875</v>
          </cell>
          <cell r="N350">
            <v>30523</v>
          </cell>
          <cell r="O350">
            <v>450175</v>
          </cell>
          <cell r="P350" t="str">
            <v>17</v>
          </cell>
          <cell r="Q350" t="str">
            <v>N</v>
          </cell>
          <cell r="R350">
            <v>0</v>
          </cell>
          <cell r="S350">
            <v>0</v>
          </cell>
          <cell r="T350" t="str">
            <v>NonEx</v>
          </cell>
          <cell r="U350" t="str">
            <v>SSC</v>
          </cell>
          <cell r="V350" t="str">
            <v>NonEx</v>
          </cell>
        </row>
        <row r="351">
          <cell r="B351">
            <v>4557341</v>
          </cell>
          <cell r="C351" t="str">
            <v>5100014</v>
          </cell>
          <cell r="D351" t="str">
            <v>CHAN, MIMI M.</v>
          </cell>
          <cell r="E351" t="str">
            <v>RTEMS</v>
          </cell>
          <cell r="F351" t="str">
            <v>Route Maintenance Specialist</v>
          </cell>
          <cell r="G351" t="str">
            <v>1</v>
          </cell>
          <cell r="H351">
            <v>0</v>
          </cell>
          <cell r="I351">
            <v>40368</v>
          </cell>
          <cell r="J351">
            <v>40651</v>
          </cell>
          <cell r="K351">
            <v>40368</v>
          </cell>
          <cell r="L351" t="str">
            <v>DSP</v>
          </cell>
          <cell r="M351">
            <v>25.875</v>
          </cell>
          <cell r="N351">
            <v>26810</v>
          </cell>
          <cell r="O351">
            <v>450175</v>
          </cell>
          <cell r="P351" t="str">
            <v>17</v>
          </cell>
          <cell r="Q351" t="str">
            <v>N</v>
          </cell>
          <cell r="R351">
            <v>0</v>
          </cell>
          <cell r="S351">
            <v>0</v>
          </cell>
          <cell r="T351" t="str">
            <v>NonEx</v>
          </cell>
          <cell r="U351" t="str">
            <v>SSC</v>
          </cell>
          <cell r="V351" t="str">
            <v>NonEx</v>
          </cell>
        </row>
        <row r="352">
          <cell r="B352">
            <v>4570191</v>
          </cell>
          <cell r="C352" t="str">
            <v>5100010</v>
          </cell>
          <cell r="D352" t="str">
            <v>BULATAO, GLORIA E.</v>
          </cell>
          <cell r="E352" t="str">
            <v>CSREP</v>
          </cell>
          <cell r="F352" t="str">
            <v>Customer Service Rep</v>
          </cell>
          <cell r="G352" t="str">
            <v>4</v>
          </cell>
          <cell r="H352" t="str">
            <v>350CLR</v>
          </cell>
          <cell r="I352">
            <v>40393</v>
          </cell>
          <cell r="J352">
            <v>40393</v>
          </cell>
          <cell r="K352">
            <v>40393</v>
          </cell>
          <cell r="L352" t="str">
            <v>OFC</v>
          </cell>
          <cell r="M352">
            <v>29.704999999999998</v>
          </cell>
          <cell r="N352">
            <v>21287</v>
          </cell>
          <cell r="O352">
            <v>627508</v>
          </cell>
          <cell r="P352">
            <v>0</v>
          </cell>
          <cell r="Q352" t="str">
            <v>N</v>
          </cell>
          <cell r="R352">
            <v>0</v>
          </cell>
          <cell r="S352">
            <v>0</v>
          </cell>
          <cell r="T352" t="str">
            <v>350CLR</v>
          </cell>
          <cell r="U352" t="str">
            <v>SSC</v>
          </cell>
          <cell r="V352" t="str">
            <v>350CLR</v>
          </cell>
        </row>
        <row r="353">
          <cell r="B353">
            <v>4570246</v>
          </cell>
          <cell r="C353" t="str">
            <v>5100010</v>
          </cell>
          <cell r="D353" t="str">
            <v>GOEBEL, ANGELA M.</v>
          </cell>
          <cell r="E353" t="str">
            <v>CSREP</v>
          </cell>
          <cell r="F353" t="str">
            <v>Customer Service Rep</v>
          </cell>
          <cell r="G353" t="str">
            <v>4</v>
          </cell>
          <cell r="H353" t="str">
            <v>350CLR</v>
          </cell>
          <cell r="I353">
            <v>40395</v>
          </cell>
          <cell r="J353">
            <v>40395</v>
          </cell>
          <cell r="K353">
            <v>40395</v>
          </cell>
          <cell r="L353" t="str">
            <v>OFC</v>
          </cell>
          <cell r="M353">
            <v>29.704999999999998</v>
          </cell>
          <cell r="N353">
            <v>31946</v>
          </cell>
          <cell r="O353">
            <v>627508</v>
          </cell>
          <cell r="P353">
            <v>0</v>
          </cell>
          <cell r="Q353" t="str">
            <v>N</v>
          </cell>
          <cell r="R353">
            <v>0</v>
          </cell>
          <cell r="S353">
            <v>0</v>
          </cell>
          <cell r="T353" t="str">
            <v>350CLR</v>
          </cell>
          <cell r="U353" t="str">
            <v>SSC</v>
          </cell>
          <cell r="V353" t="str">
            <v>350CLR</v>
          </cell>
        </row>
        <row r="354">
          <cell r="B354">
            <v>4573439</v>
          </cell>
          <cell r="C354" t="str">
            <v>5100010</v>
          </cell>
          <cell r="D354" t="str">
            <v>FRANCO, HELEN M.</v>
          </cell>
          <cell r="E354" t="str">
            <v>CSREP</v>
          </cell>
          <cell r="F354" t="str">
            <v>Customer Service Rep</v>
          </cell>
          <cell r="G354" t="str">
            <v>4</v>
          </cell>
          <cell r="H354" t="str">
            <v>350CLR</v>
          </cell>
          <cell r="I354">
            <v>40409</v>
          </cell>
          <cell r="J354">
            <v>40409</v>
          </cell>
          <cell r="K354">
            <v>40409</v>
          </cell>
          <cell r="L354" t="str">
            <v>OFC</v>
          </cell>
          <cell r="M354">
            <v>29.704999999999998</v>
          </cell>
          <cell r="N354">
            <v>22085</v>
          </cell>
          <cell r="O354">
            <v>627508</v>
          </cell>
          <cell r="P354">
            <v>0</v>
          </cell>
          <cell r="Q354" t="str">
            <v>N</v>
          </cell>
          <cell r="R354">
            <v>0</v>
          </cell>
          <cell r="S354">
            <v>0</v>
          </cell>
          <cell r="T354" t="str">
            <v>350CLR</v>
          </cell>
          <cell r="U354" t="str">
            <v>SSC</v>
          </cell>
          <cell r="V354" t="str">
            <v>350CLR</v>
          </cell>
        </row>
        <row r="355">
          <cell r="B355">
            <v>4672533</v>
          </cell>
          <cell r="C355" t="str">
            <v>5100510</v>
          </cell>
          <cell r="D355" t="str">
            <v>SHAY, RAYMOND</v>
          </cell>
          <cell r="E355" t="str">
            <v>MECHA1</v>
          </cell>
          <cell r="F355" t="str">
            <v>Mechanic (ASE Level 1)</v>
          </cell>
          <cell r="G355" t="str">
            <v>3</v>
          </cell>
          <cell r="H355" t="str">
            <v>350S</v>
          </cell>
          <cell r="I355">
            <v>40567</v>
          </cell>
          <cell r="J355">
            <v>40567</v>
          </cell>
          <cell r="K355">
            <v>40567</v>
          </cell>
          <cell r="L355" t="str">
            <v>SH2</v>
          </cell>
          <cell r="M355">
            <v>45.423000000000002</v>
          </cell>
          <cell r="N355">
            <v>28160</v>
          </cell>
          <cell r="O355">
            <v>58755</v>
          </cell>
          <cell r="P355">
            <v>0</v>
          </cell>
          <cell r="Q355" t="str">
            <v>N</v>
          </cell>
          <cell r="R355">
            <v>0</v>
          </cell>
          <cell r="S355">
            <v>0</v>
          </cell>
          <cell r="T355" t="str">
            <v>350S</v>
          </cell>
          <cell r="U355" t="str">
            <v>SSC</v>
          </cell>
          <cell r="V355" t="str">
            <v>350S</v>
          </cell>
        </row>
        <row r="356">
          <cell r="B356">
            <v>34930</v>
          </cell>
          <cell r="C356" t="str">
            <v>5100015</v>
          </cell>
          <cell r="D356" t="str">
            <v>RABAGO, MICHAEL A.</v>
          </cell>
          <cell r="E356" t="str">
            <v>DRIVER</v>
          </cell>
          <cell r="F356" t="str">
            <v>Driver</v>
          </cell>
          <cell r="G356" t="str">
            <v>3</v>
          </cell>
          <cell r="H356" t="str">
            <v>350S</v>
          </cell>
          <cell r="I356">
            <v>32594</v>
          </cell>
          <cell r="J356">
            <v>32746</v>
          </cell>
          <cell r="K356">
            <v>40651</v>
          </cell>
          <cell r="L356" t="str">
            <v>DSP</v>
          </cell>
          <cell r="M356">
            <v>42.23</v>
          </cell>
          <cell r="N356">
            <v>23896</v>
          </cell>
          <cell r="O356">
            <v>627137</v>
          </cell>
          <cell r="P356">
            <v>0</v>
          </cell>
          <cell r="Q356" t="str">
            <v>N</v>
          </cell>
          <cell r="R356">
            <v>0</v>
          </cell>
          <cell r="S356">
            <v>0</v>
          </cell>
          <cell r="T356" t="str">
            <v>Driver - Reg.</v>
          </cell>
          <cell r="U356" t="str">
            <v>SSC</v>
          </cell>
          <cell r="V356" t="str">
            <v>350S</v>
          </cell>
        </row>
        <row r="357">
          <cell r="B357">
            <v>41540</v>
          </cell>
          <cell r="C357" t="str">
            <v>5100014</v>
          </cell>
          <cell r="D357" t="str">
            <v>LEUTZA, CONSTANCE J.</v>
          </cell>
          <cell r="E357" t="str">
            <v>OPSUP</v>
          </cell>
          <cell r="F357" t="str">
            <v>Operations Supvsr</v>
          </cell>
          <cell r="G357" t="str">
            <v>2</v>
          </cell>
          <cell r="H357">
            <v>0</v>
          </cell>
          <cell r="I357">
            <v>30908</v>
          </cell>
          <cell r="J357">
            <v>34509</v>
          </cell>
          <cell r="K357">
            <v>40651</v>
          </cell>
          <cell r="L357">
            <v>0</v>
          </cell>
          <cell r="M357">
            <v>37.19</v>
          </cell>
          <cell r="N357">
            <v>22620</v>
          </cell>
          <cell r="O357">
            <v>83141</v>
          </cell>
          <cell r="P357" t="str">
            <v>22</v>
          </cell>
          <cell r="Q357" t="str">
            <v>Y</v>
          </cell>
          <cell r="S357">
            <v>0</v>
          </cell>
          <cell r="T357" t="str">
            <v>NonU</v>
          </cell>
          <cell r="U357" t="str">
            <v>SSC</v>
          </cell>
          <cell r="V357" t="str">
            <v>NonU</v>
          </cell>
        </row>
        <row r="358">
          <cell r="B358">
            <v>101821</v>
          </cell>
          <cell r="C358" t="str">
            <v>5100015</v>
          </cell>
          <cell r="D358" t="str">
            <v>GOMEZ, RICARDO</v>
          </cell>
          <cell r="E358" t="str">
            <v>DRIVER</v>
          </cell>
          <cell r="F358" t="str">
            <v>Driver</v>
          </cell>
          <cell r="G358" t="str">
            <v>3</v>
          </cell>
          <cell r="H358" t="str">
            <v>350S</v>
          </cell>
          <cell r="I358">
            <v>35601</v>
          </cell>
          <cell r="J358">
            <v>35601</v>
          </cell>
          <cell r="K358">
            <v>40651</v>
          </cell>
          <cell r="L358" t="str">
            <v>DSP</v>
          </cell>
          <cell r="M358">
            <v>42.23</v>
          </cell>
          <cell r="N358">
            <v>28544</v>
          </cell>
          <cell r="O358">
            <v>627137</v>
          </cell>
          <cell r="P358">
            <v>0</v>
          </cell>
          <cell r="Q358" t="str">
            <v>N</v>
          </cell>
          <cell r="S358">
            <v>0</v>
          </cell>
          <cell r="T358" t="str">
            <v>Driver - Reg.</v>
          </cell>
          <cell r="U358" t="str">
            <v>SSC</v>
          </cell>
          <cell r="V358" t="str">
            <v>350S</v>
          </cell>
        </row>
        <row r="359">
          <cell r="B359">
            <v>580818</v>
          </cell>
          <cell r="C359" t="str">
            <v>5100015</v>
          </cell>
          <cell r="D359" t="str">
            <v>SEPULVEDA, CESAR R.</v>
          </cell>
          <cell r="E359" t="str">
            <v>DRIVER</v>
          </cell>
          <cell r="F359" t="str">
            <v>Driver</v>
          </cell>
          <cell r="G359" t="str">
            <v>3</v>
          </cell>
          <cell r="H359" t="str">
            <v>350S</v>
          </cell>
          <cell r="I359">
            <v>36997</v>
          </cell>
          <cell r="J359">
            <v>36997</v>
          </cell>
          <cell r="K359">
            <v>40651</v>
          </cell>
          <cell r="L359" t="str">
            <v>DSP</v>
          </cell>
          <cell r="M359">
            <v>42.23</v>
          </cell>
          <cell r="N359">
            <v>29292</v>
          </cell>
          <cell r="O359">
            <v>627137</v>
          </cell>
          <cell r="P359">
            <v>0</v>
          </cell>
          <cell r="Q359" t="str">
            <v>N</v>
          </cell>
          <cell r="S359">
            <v>0</v>
          </cell>
          <cell r="T359" t="str">
            <v>Driver - Reg.</v>
          </cell>
          <cell r="U359" t="str">
            <v>SSC</v>
          </cell>
          <cell r="V359" t="str">
            <v>350S</v>
          </cell>
        </row>
        <row r="360">
          <cell r="B360">
            <v>4659822</v>
          </cell>
          <cell r="C360" t="str">
            <v>5100015</v>
          </cell>
          <cell r="D360" t="str">
            <v>GARCIA, CARLOS E.</v>
          </cell>
          <cell r="E360" t="str">
            <v>DRIVER</v>
          </cell>
          <cell r="F360" t="str">
            <v>Driver</v>
          </cell>
          <cell r="G360" t="str">
            <v>3</v>
          </cell>
          <cell r="H360" t="str">
            <v>350S</v>
          </cell>
          <cell r="I360">
            <v>40546</v>
          </cell>
          <cell r="J360">
            <v>40546</v>
          </cell>
          <cell r="K360">
            <v>40665</v>
          </cell>
          <cell r="L360" t="str">
            <v>DSP</v>
          </cell>
          <cell r="M360">
            <v>42.23</v>
          </cell>
          <cell r="N360">
            <v>29801</v>
          </cell>
          <cell r="O360">
            <v>627137</v>
          </cell>
          <cell r="P360">
            <v>0</v>
          </cell>
          <cell r="Q360" t="str">
            <v>N</v>
          </cell>
          <cell r="S360">
            <v>0</v>
          </cell>
          <cell r="T360" t="str">
            <v>Driver - Reg.</v>
          </cell>
          <cell r="U360" t="str">
            <v>SSC</v>
          </cell>
          <cell r="V360" t="str">
            <v>350S</v>
          </cell>
        </row>
        <row r="361">
          <cell r="B361">
            <v>103528</v>
          </cell>
          <cell r="C361" t="str">
            <v>5100015</v>
          </cell>
          <cell r="D361" t="str">
            <v>GIULIACCI, ERIC A.</v>
          </cell>
          <cell r="E361" t="str">
            <v>DRIVER</v>
          </cell>
          <cell r="F361" t="str">
            <v>Driver</v>
          </cell>
          <cell r="G361" t="str">
            <v>3</v>
          </cell>
          <cell r="H361" t="str">
            <v>350S</v>
          </cell>
          <cell r="I361">
            <v>35780</v>
          </cell>
          <cell r="J361">
            <v>40679</v>
          </cell>
          <cell r="K361">
            <v>40679</v>
          </cell>
          <cell r="L361" t="str">
            <v>DSP</v>
          </cell>
          <cell r="M361">
            <v>42.23</v>
          </cell>
          <cell r="N361">
            <v>28595</v>
          </cell>
          <cell r="O361">
            <v>627137</v>
          </cell>
          <cell r="P361">
            <v>0</v>
          </cell>
          <cell r="Q361" t="str">
            <v>N</v>
          </cell>
          <cell r="S361">
            <v>0</v>
          </cell>
          <cell r="T361" t="str">
            <v>Driver - Reg.</v>
          </cell>
          <cell r="U361" t="str">
            <v>SSC</v>
          </cell>
          <cell r="V361" t="str">
            <v>350S</v>
          </cell>
        </row>
        <row r="362">
          <cell r="B362">
            <v>4660920</v>
          </cell>
          <cell r="C362" t="str">
            <v>5100015</v>
          </cell>
          <cell r="D362" t="str">
            <v>DELEV, BORIS</v>
          </cell>
          <cell r="E362" t="str">
            <v>DRIVER</v>
          </cell>
          <cell r="F362" t="str">
            <v>Driver</v>
          </cell>
          <cell r="G362" t="str">
            <v>3</v>
          </cell>
          <cell r="H362" t="str">
            <v>350S</v>
          </cell>
          <cell r="I362">
            <v>40548</v>
          </cell>
          <cell r="J362">
            <v>40548</v>
          </cell>
          <cell r="K362">
            <v>40701</v>
          </cell>
          <cell r="L362" t="str">
            <v>DSP</v>
          </cell>
          <cell r="M362">
            <v>42.23</v>
          </cell>
          <cell r="N362">
            <v>24751</v>
          </cell>
          <cell r="O362">
            <v>627137</v>
          </cell>
          <cell r="P362">
            <v>0</v>
          </cell>
          <cell r="Q362" t="str">
            <v>N</v>
          </cell>
          <cell r="S362">
            <v>0</v>
          </cell>
          <cell r="T362" t="str">
            <v>Driver - Reg.</v>
          </cell>
          <cell r="U362" t="str">
            <v>SSC</v>
          </cell>
          <cell r="V362" t="str">
            <v>350S</v>
          </cell>
        </row>
        <row r="363">
          <cell r="B363">
            <v>627137</v>
          </cell>
          <cell r="C363" t="str">
            <v>5100014</v>
          </cell>
          <cell r="D363" t="str">
            <v>NEGRON, DANIEL</v>
          </cell>
          <cell r="E363" t="str">
            <v>OPSMG</v>
          </cell>
          <cell r="F363" t="str">
            <v>Operations Manager</v>
          </cell>
          <cell r="G363" t="str">
            <v>3</v>
          </cell>
          <cell r="H363">
            <v>0</v>
          </cell>
          <cell r="I363">
            <v>37165</v>
          </cell>
          <cell r="J363">
            <v>37165</v>
          </cell>
          <cell r="K363">
            <v>40721</v>
          </cell>
          <cell r="L363" t="str">
            <v>MG3</v>
          </cell>
          <cell r="M363">
            <v>54.735999999999997</v>
          </cell>
          <cell r="N363">
            <v>23098</v>
          </cell>
          <cell r="O363">
            <v>33890</v>
          </cell>
          <cell r="P363" t="str">
            <v>24</v>
          </cell>
          <cell r="Q363" t="str">
            <v>Y</v>
          </cell>
          <cell r="S363">
            <v>0</v>
          </cell>
          <cell r="T363" t="str">
            <v>NonU</v>
          </cell>
          <cell r="U363" t="str">
            <v>SSC</v>
          </cell>
          <cell r="V363" t="str">
            <v>NonU</v>
          </cell>
        </row>
        <row r="364">
          <cell r="B364">
            <v>652720</v>
          </cell>
          <cell r="C364" t="str">
            <v>5100014</v>
          </cell>
          <cell r="D364" t="str">
            <v>BAGLIERI, MAURIZZIO G.</v>
          </cell>
          <cell r="E364" t="str">
            <v>OPSUP</v>
          </cell>
          <cell r="F364" t="str">
            <v>Operations Supvsr</v>
          </cell>
          <cell r="G364" t="str">
            <v>1</v>
          </cell>
          <cell r="H364">
            <v>0</v>
          </cell>
          <cell r="I364">
            <v>37305</v>
          </cell>
          <cell r="J364">
            <v>37305</v>
          </cell>
          <cell r="K364">
            <v>40743</v>
          </cell>
          <cell r="L364">
            <v>0</v>
          </cell>
          <cell r="M364">
            <v>32.195</v>
          </cell>
          <cell r="N364">
            <v>28867</v>
          </cell>
          <cell r="O364">
            <v>706337</v>
          </cell>
          <cell r="P364" t="str">
            <v>19</v>
          </cell>
          <cell r="Q364" t="str">
            <v>Y</v>
          </cell>
          <cell r="S364">
            <v>0</v>
          </cell>
          <cell r="T364" t="str">
            <v>NonU</v>
          </cell>
          <cell r="U364" t="str">
            <v>SSC</v>
          </cell>
          <cell r="V364" t="str">
            <v>NonU</v>
          </cell>
        </row>
        <row r="365">
          <cell r="B365">
            <v>33890</v>
          </cell>
          <cell r="C365" t="str">
            <v>5100810</v>
          </cell>
          <cell r="D365" t="str">
            <v>BRASLAW, JON D.</v>
          </cell>
          <cell r="E365" t="str">
            <v>AGMGRP</v>
          </cell>
          <cell r="F365" t="str">
            <v>Assistant Group Manager</v>
          </cell>
          <cell r="G365">
            <v>0</v>
          </cell>
          <cell r="H365">
            <v>0</v>
          </cell>
          <cell r="I365">
            <v>32825</v>
          </cell>
          <cell r="J365">
            <v>32825</v>
          </cell>
          <cell r="K365">
            <v>40749</v>
          </cell>
          <cell r="L365">
            <v>0</v>
          </cell>
          <cell r="M365">
            <v>109.96899999999999</v>
          </cell>
          <cell r="N365">
            <v>22468</v>
          </cell>
          <cell r="O365">
            <v>91150</v>
          </cell>
          <cell r="P365" t="str">
            <v>32</v>
          </cell>
          <cell r="Q365" t="str">
            <v>Y</v>
          </cell>
          <cell r="S365">
            <v>0</v>
          </cell>
          <cell r="T365" t="str">
            <v>NonU</v>
          </cell>
          <cell r="U365" t="str">
            <v>SSC</v>
          </cell>
          <cell r="V365" t="str">
            <v>NonU</v>
          </cell>
        </row>
        <row r="366">
          <cell r="B366">
            <v>4482342</v>
          </cell>
          <cell r="C366" t="str">
            <v>5100510</v>
          </cell>
          <cell r="D366" t="str">
            <v>CONTRERAS, LUIS A.</v>
          </cell>
          <cell r="E366" t="str">
            <v>FTSTC3</v>
          </cell>
          <cell r="F366" t="str">
            <v>Driver - Fantastic 3</v>
          </cell>
          <cell r="G366" t="str">
            <v>3</v>
          </cell>
          <cell r="H366" t="str">
            <v>350S</v>
          </cell>
          <cell r="I366">
            <v>40218</v>
          </cell>
          <cell r="J366">
            <v>40218</v>
          </cell>
          <cell r="K366">
            <v>40791</v>
          </cell>
          <cell r="L366" t="str">
            <v>CRT</v>
          </cell>
          <cell r="M366">
            <v>42.23</v>
          </cell>
          <cell r="N366">
            <v>31497</v>
          </cell>
          <cell r="O366">
            <v>83141</v>
          </cell>
          <cell r="P366">
            <v>0</v>
          </cell>
          <cell r="Q366" t="str">
            <v>N</v>
          </cell>
          <cell r="S366">
            <v>0</v>
          </cell>
          <cell r="T366" t="str">
            <v>Driver - Lead</v>
          </cell>
          <cell r="U366" t="str">
            <v>SSC</v>
          </cell>
          <cell r="V366" t="str">
            <v>350S</v>
          </cell>
        </row>
        <row r="367">
          <cell r="B367">
            <v>4662503</v>
          </cell>
          <cell r="C367" t="str">
            <v>5100015</v>
          </cell>
          <cell r="D367" t="str">
            <v>NICKS, NATHAN M.</v>
          </cell>
          <cell r="E367" t="str">
            <v>DRIVER</v>
          </cell>
          <cell r="F367" t="str">
            <v>Driver</v>
          </cell>
          <cell r="G367" t="str">
            <v>2</v>
          </cell>
          <cell r="H367" t="str">
            <v>350S</v>
          </cell>
          <cell r="I367">
            <v>40554</v>
          </cell>
          <cell r="J367">
            <v>40554</v>
          </cell>
          <cell r="K367">
            <v>40792</v>
          </cell>
          <cell r="L367" t="str">
            <v>DSP</v>
          </cell>
          <cell r="M367">
            <v>42.23</v>
          </cell>
          <cell r="N367">
            <v>29084</v>
          </cell>
          <cell r="O367">
            <v>627137</v>
          </cell>
          <cell r="P367">
            <v>0</v>
          </cell>
          <cell r="Q367" t="str">
            <v>N</v>
          </cell>
          <cell r="S367">
            <v>0</v>
          </cell>
          <cell r="T367" t="str">
            <v>Driver - Reg.</v>
          </cell>
          <cell r="U367" t="str">
            <v>SSC</v>
          </cell>
          <cell r="V367" t="str">
            <v>350S</v>
          </cell>
        </row>
        <row r="368">
          <cell r="B368">
            <v>4822167</v>
          </cell>
          <cell r="C368" t="str">
            <v>5100014</v>
          </cell>
          <cell r="D368" t="str">
            <v>HELIOTIS, ALEXANDRO R.</v>
          </cell>
          <cell r="E368" t="str">
            <v>OPSUP</v>
          </cell>
          <cell r="F368" t="str">
            <v>Operations Supvsr</v>
          </cell>
          <cell r="G368" t="str">
            <v>1</v>
          </cell>
          <cell r="H368">
            <v>0</v>
          </cell>
          <cell r="I368">
            <v>40792</v>
          </cell>
          <cell r="J368">
            <v>40792</v>
          </cell>
          <cell r="K368">
            <v>40792</v>
          </cell>
          <cell r="L368">
            <v>0</v>
          </cell>
          <cell r="M368">
            <v>27.367000000000001</v>
          </cell>
          <cell r="N368">
            <v>30299</v>
          </cell>
          <cell r="O368">
            <v>3762393</v>
          </cell>
          <cell r="P368" t="str">
            <v>19</v>
          </cell>
          <cell r="Q368" t="str">
            <v>Y</v>
          </cell>
          <cell r="T368" t="str">
            <v>NonU</v>
          </cell>
          <cell r="U368" t="str">
            <v>SSC</v>
          </cell>
          <cell r="V368" t="str">
            <v>NonU</v>
          </cell>
        </row>
        <row r="369">
          <cell r="B369">
            <v>4676788</v>
          </cell>
          <cell r="C369" t="str">
            <v>5100015</v>
          </cell>
          <cell r="D369" t="str">
            <v>FONTANA, DWAYNE L G</v>
          </cell>
          <cell r="E369" t="str">
            <v>DRIVER</v>
          </cell>
          <cell r="F369" t="str">
            <v>Driver</v>
          </cell>
          <cell r="G369" t="str">
            <v>2</v>
          </cell>
          <cell r="H369" t="str">
            <v>350S</v>
          </cell>
          <cell r="I369">
            <v>40579</v>
          </cell>
          <cell r="J369">
            <v>40579</v>
          </cell>
          <cell r="K369">
            <v>40819</v>
          </cell>
          <cell r="L369" t="str">
            <v>DSP</v>
          </cell>
          <cell r="M369">
            <v>42.23</v>
          </cell>
          <cell r="N369">
            <v>26716</v>
          </cell>
          <cell r="O369">
            <v>627137</v>
          </cell>
          <cell r="P369">
            <v>0</v>
          </cell>
          <cell r="Q369" t="str">
            <v>N</v>
          </cell>
          <cell r="R369">
            <v>0</v>
          </cell>
          <cell r="S369">
            <v>0</v>
          </cell>
          <cell r="T369" t="str">
            <v>Driver - Reg.</v>
          </cell>
          <cell r="U369" t="str">
            <v>SSC</v>
          </cell>
          <cell r="V369" t="str">
            <v>350S</v>
          </cell>
        </row>
        <row r="370">
          <cell r="B370">
            <v>4844331</v>
          </cell>
          <cell r="C370" t="str">
            <v>5100015</v>
          </cell>
          <cell r="D370" t="str">
            <v>WILLIAMS, VERNON</v>
          </cell>
          <cell r="E370" t="str">
            <v>DRIVER</v>
          </cell>
          <cell r="F370" t="str">
            <v>Driver</v>
          </cell>
          <cell r="G370" t="str">
            <v>2</v>
          </cell>
          <cell r="H370" t="str">
            <v>350S</v>
          </cell>
          <cell r="I370">
            <v>40820</v>
          </cell>
          <cell r="J370">
            <v>40820</v>
          </cell>
          <cell r="K370">
            <v>40820</v>
          </cell>
          <cell r="L370" t="str">
            <v>DSP</v>
          </cell>
          <cell r="M370">
            <v>42.23</v>
          </cell>
          <cell r="N370">
            <v>25198</v>
          </cell>
          <cell r="O370">
            <v>627137</v>
          </cell>
          <cell r="P370">
            <v>0</v>
          </cell>
          <cell r="Q370" t="str">
            <v>N</v>
          </cell>
          <cell r="T370" t="str">
            <v>Driver - Reg.</v>
          </cell>
          <cell r="U370" t="str">
            <v>SSC</v>
          </cell>
          <cell r="V370" t="str">
            <v>350S</v>
          </cell>
        </row>
        <row r="371">
          <cell r="B371">
            <v>630651</v>
          </cell>
          <cell r="C371" t="str">
            <v>5100010</v>
          </cell>
          <cell r="D371" t="str">
            <v>CASTILLO, PILAR M.</v>
          </cell>
          <cell r="E371" t="str">
            <v>CSREP</v>
          </cell>
          <cell r="F371" t="str">
            <v>Customer Service Rep</v>
          </cell>
          <cell r="G371" t="str">
            <v>4</v>
          </cell>
          <cell r="H371" t="str">
            <v>350CLR</v>
          </cell>
          <cell r="I371">
            <v>37182</v>
          </cell>
          <cell r="J371">
            <v>37182</v>
          </cell>
          <cell r="K371">
            <v>40882</v>
          </cell>
          <cell r="L371" t="str">
            <v>OFC</v>
          </cell>
          <cell r="M371">
            <v>29.704999999999998</v>
          </cell>
          <cell r="N371">
            <v>21534</v>
          </cell>
          <cell r="O371">
            <v>20159</v>
          </cell>
          <cell r="P371">
            <v>0</v>
          </cell>
          <cell r="Q371" t="str">
            <v>N</v>
          </cell>
          <cell r="T371" t="str">
            <v>350CLR</v>
          </cell>
          <cell r="U371" t="str">
            <v>SSC</v>
          </cell>
          <cell r="V371" t="str">
            <v>350CLR</v>
          </cell>
        </row>
        <row r="372">
          <cell r="B372">
            <v>2538120</v>
          </cell>
          <cell r="C372" t="str">
            <v>5100010</v>
          </cell>
          <cell r="D372" t="str">
            <v>CHANG, NADYA S.</v>
          </cell>
          <cell r="E372" t="str">
            <v>CSREP</v>
          </cell>
          <cell r="F372" t="str">
            <v>Customer Service Rep</v>
          </cell>
          <cell r="G372" t="str">
            <v>4</v>
          </cell>
          <cell r="H372" t="str">
            <v>350CLR</v>
          </cell>
          <cell r="I372">
            <v>38894</v>
          </cell>
          <cell r="J372">
            <v>38894</v>
          </cell>
          <cell r="K372">
            <v>40882</v>
          </cell>
          <cell r="L372" t="str">
            <v>OFC</v>
          </cell>
          <cell r="M372">
            <v>29.704999999999998</v>
          </cell>
          <cell r="N372">
            <v>21917</v>
          </cell>
          <cell r="O372">
            <v>20159</v>
          </cell>
          <cell r="P372">
            <v>0</v>
          </cell>
          <cell r="Q372" t="str">
            <v>N</v>
          </cell>
          <cell r="T372" t="str">
            <v>350CLR</v>
          </cell>
          <cell r="U372" t="str">
            <v>SSC</v>
          </cell>
          <cell r="V372" t="str">
            <v>350CLR</v>
          </cell>
        </row>
        <row r="373">
          <cell r="B373">
            <v>4900840</v>
          </cell>
          <cell r="C373" t="str">
            <v>5100810</v>
          </cell>
          <cell r="D373" t="str">
            <v>ALEMAN, MARIA P.</v>
          </cell>
          <cell r="E373" t="str">
            <v>CMOSP</v>
          </cell>
          <cell r="F373" t="str">
            <v>Community Outreach Specialist</v>
          </cell>
          <cell r="G373">
            <v>0</v>
          </cell>
          <cell r="H373">
            <v>0</v>
          </cell>
          <cell r="I373">
            <v>40917</v>
          </cell>
          <cell r="J373">
            <v>40917</v>
          </cell>
          <cell r="K373">
            <v>40917</v>
          </cell>
          <cell r="L373">
            <v>0</v>
          </cell>
          <cell r="M373">
            <v>27.518000000000001</v>
          </cell>
          <cell r="N373">
            <v>29546</v>
          </cell>
          <cell r="O373">
            <v>38501</v>
          </cell>
          <cell r="P373" t="str">
            <v>21</v>
          </cell>
          <cell r="Q373" t="str">
            <v>Y</v>
          </cell>
          <cell r="T373" t="str">
            <v>NonU</v>
          </cell>
          <cell r="U373" t="str">
            <v>SSC</v>
          </cell>
          <cell r="V373" t="str">
            <v>NonU</v>
          </cell>
        </row>
        <row r="374">
          <cell r="B374">
            <v>4788245</v>
          </cell>
          <cell r="C374" t="str">
            <v>5100015</v>
          </cell>
          <cell r="D374" t="str">
            <v>RODRIGUEZ, RICARDO</v>
          </cell>
          <cell r="E374" t="str">
            <v>DRIVER</v>
          </cell>
          <cell r="F374" t="str">
            <v>Driver</v>
          </cell>
          <cell r="G374" t="str">
            <v>1</v>
          </cell>
          <cell r="H374" t="str">
            <v>350S</v>
          </cell>
          <cell r="I374">
            <v>40714</v>
          </cell>
          <cell r="J374">
            <v>40714</v>
          </cell>
          <cell r="K374">
            <v>40931</v>
          </cell>
          <cell r="L374" t="str">
            <v>DSP</v>
          </cell>
          <cell r="M374">
            <v>42.23</v>
          </cell>
          <cell r="N374">
            <v>32161</v>
          </cell>
          <cell r="O374">
            <v>627137</v>
          </cell>
          <cell r="P374">
            <v>0</v>
          </cell>
          <cell r="Q374" t="str">
            <v>N</v>
          </cell>
          <cell r="T374" t="str">
            <v>Driver - Reg.</v>
          </cell>
          <cell r="U374" t="str">
            <v>SSC</v>
          </cell>
          <cell r="V374" t="str">
            <v>350S</v>
          </cell>
        </row>
        <row r="375">
          <cell r="B375">
            <v>4413507</v>
          </cell>
          <cell r="C375" t="str">
            <v>5100810</v>
          </cell>
          <cell r="D375" t="str">
            <v>THORNE, MALAIKA S.</v>
          </cell>
          <cell r="E375" t="str">
            <v>SPMGR</v>
          </cell>
          <cell r="F375" t="str">
            <v>Sustainability Program Manager</v>
          </cell>
          <cell r="G375">
            <v>0</v>
          </cell>
          <cell r="H375">
            <v>0</v>
          </cell>
          <cell r="I375">
            <v>40035</v>
          </cell>
          <cell r="J375">
            <v>40035</v>
          </cell>
          <cell r="K375">
            <v>41085</v>
          </cell>
          <cell r="L375">
            <v>0</v>
          </cell>
          <cell r="M375">
            <v>59.710999999999999</v>
          </cell>
          <cell r="N375">
            <v>28033</v>
          </cell>
          <cell r="O375">
            <v>33890</v>
          </cell>
          <cell r="P375" t="str">
            <v>26</v>
          </cell>
          <cell r="Q375" t="str">
            <v>Y</v>
          </cell>
          <cell r="T375" t="str">
            <v>NonU</v>
          </cell>
          <cell r="U375" t="str">
            <v>SSC</v>
          </cell>
          <cell r="V375" t="str">
            <v>NonU</v>
          </cell>
        </row>
        <row r="376">
          <cell r="B376">
            <v>5052900</v>
          </cell>
          <cell r="C376" t="str">
            <v>5100810</v>
          </cell>
          <cell r="D376" t="str">
            <v>WATKINS, KRISTEN D.</v>
          </cell>
          <cell r="E376" t="str">
            <v>SPSPC</v>
          </cell>
          <cell r="F376" t="str">
            <v>Sustainability Prgrm Specialst</v>
          </cell>
          <cell r="G376">
            <v>0</v>
          </cell>
          <cell r="H376">
            <v>0</v>
          </cell>
          <cell r="I376">
            <v>41092</v>
          </cell>
          <cell r="J376">
            <v>41092</v>
          </cell>
          <cell r="K376">
            <v>41092</v>
          </cell>
          <cell r="L376">
            <v>0</v>
          </cell>
          <cell r="M376">
            <v>29.856000000000002</v>
          </cell>
          <cell r="N376">
            <v>32760</v>
          </cell>
          <cell r="O376">
            <v>4413507</v>
          </cell>
          <cell r="P376" t="str">
            <v>19</v>
          </cell>
          <cell r="Q376" t="str">
            <v>Y</v>
          </cell>
          <cell r="T376" t="str">
            <v>NonU</v>
          </cell>
          <cell r="U376" t="str">
            <v>SSC</v>
          </cell>
          <cell r="V376" t="str">
            <v>NonU</v>
          </cell>
        </row>
        <row r="377">
          <cell r="B377">
            <v>5152724</v>
          </cell>
          <cell r="C377" t="str">
            <v>5100810</v>
          </cell>
          <cell r="D377" t="str">
            <v>MARIANI, ALESSIA</v>
          </cell>
          <cell r="E377" t="str">
            <v>FINAN</v>
          </cell>
          <cell r="F377" t="str">
            <v>Financial Analyst</v>
          </cell>
          <cell r="G377">
            <v>0</v>
          </cell>
          <cell r="H377">
            <v>0</v>
          </cell>
          <cell r="I377">
            <v>0</v>
          </cell>
          <cell r="J377">
            <v>0</v>
          </cell>
          <cell r="K377">
            <v>41225</v>
          </cell>
          <cell r="L377">
            <v>0</v>
          </cell>
          <cell r="M377">
            <v>34.158810000000003</v>
          </cell>
          <cell r="N377">
            <v>0</v>
          </cell>
          <cell r="O377">
            <v>0</v>
          </cell>
          <cell r="P377">
            <v>0</v>
          </cell>
          <cell r="Q377">
            <v>0</v>
          </cell>
          <cell r="T377" t="str">
            <v>NonEx</v>
          </cell>
          <cell r="U377">
            <v>0</v>
          </cell>
          <cell r="V377">
            <v>0</v>
          </cell>
        </row>
        <row r="378">
          <cell r="B378">
            <v>0</v>
          </cell>
          <cell r="C378">
            <v>0</v>
          </cell>
          <cell r="D378">
            <v>0</v>
          </cell>
          <cell r="E378">
            <v>0</v>
          </cell>
          <cell r="F378">
            <v>0</v>
          </cell>
          <cell r="G378">
            <v>0</v>
          </cell>
          <cell r="H378">
            <v>0</v>
          </cell>
          <cell r="I378">
            <v>0</v>
          </cell>
          <cell r="J378">
            <v>0</v>
          </cell>
          <cell r="K378">
            <v>0</v>
          </cell>
          <cell r="L378">
            <v>0</v>
          </cell>
          <cell r="M378">
            <v>0</v>
          </cell>
          <cell r="N378">
            <v>0</v>
          </cell>
          <cell r="O378">
            <v>0</v>
          </cell>
          <cell r="P378">
            <v>0</v>
          </cell>
          <cell r="Q378">
            <v>0</v>
          </cell>
          <cell r="R378">
            <v>0</v>
          </cell>
          <cell r="S378">
            <v>0</v>
          </cell>
          <cell r="T378">
            <v>0</v>
          </cell>
          <cell r="U378">
            <v>0</v>
          </cell>
          <cell r="V378">
            <v>0</v>
          </cell>
        </row>
      </sheetData>
      <sheetData sheetId="20" refreshError="1"/>
      <sheetData sheetId="21">
        <row r="3">
          <cell r="C3">
            <v>0</v>
          </cell>
          <cell r="D3">
            <v>0</v>
          </cell>
          <cell r="E3">
            <v>0</v>
          </cell>
          <cell r="F3">
            <v>0</v>
          </cell>
        </row>
        <row r="4">
          <cell r="C4">
            <v>365.25</v>
          </cell>
          <cell r="D4">
            <v>40</v>
          </cell>
          <cell r="E4">
            <v>1</v>
          </cell>
          <cell r="F4">
            <v>3.3333333333333335</v>
          </cell>
        </row>
        <row r="5">
          <cell r="C5">
            <v>730.5</v>
          </cell>
          <cell r="D5">
            <v>80</v>
          </cell>
          <cell r="E5">
            <v>2</v>
          </cell>
          <cell r="F5">
            <v>6.666666666666667</v>
          </cell>
        </row>
        <row r="6">
          <cell r="C6">
            <v>1461</v>
          </cell>
          <cell r="D6">
            <v>120</v>
          </cell>
          <cell r="E6">
            <v>3</v>
          </cell>
          <cell r="F6">
            <v>10</v>
          </cell>
        </row>
        <row r="7">
          <cell r="C7">
            <v>2556.75</v>
          </cell>
          <cell r="D7">
            <v>160</v>
          </cell>
          <cell r="E7">
            <v>4</v>
          </cell>
          <cell r="F7">
            <v>13.333333333333334</v>
          </cell>
        </row>
        <row r="8">
          <cell r="C8">
            <v>4383</v>
          </cell>
          <cell r="D8">
            <v>200</v>
          </cell>
          <cell r="E8">
            <v>5</v>
          </cell>
          <cell r="F8">
            <v>16.666666666666668</v>
          </cell>
        </row>
        <row r="9">
          <cell r="C9">
            <v>7305</v>
          </cell>
          <cell r="D9">
            <v>240</v>
          </cell>
          <cell r="E9">
            <v>6</v>
          </cell>
          <cell r="F9">
            <v>20</v>
          </cell>
        </row>
        <row r="10">
          <cell r="C10">
            <v>9131.25</v>
          </cell>
          <cell r="D10">
            <v>280</v>
          </cell>
          <cell r="E10">
            <v>7</v>
          </cell>
          <cell r="F10">
            <v>23.333333333333332</v>
          </cell>
        </row>
        <row r="11">
          <cell r="C11">
            <v>10957.5</v>
          </cell>
          <cell r="D11">
            <v>320</v>
          </cell>
          <cell r="E11">
            <v>8</v>
          </cell>
          <cell r="F11">
            <v>26.666666666666668</v>
          </cell>
        </row>
        <row r="15">
          <cell r="C15">
            <v>0</v>
          </cell>
          <cell r="D15">
            <v>80</v>
          </cell>
          <cell r="E15">
            <v>2</v>
          </cell>
          <cell r="F15">
            <v>6.666666666666667</v>
          </cell>
        </row>
        <row r="16">
          <cell r="C16">
            <v>182.625</v>
          </cell>
          <cell r="D16">
            <v>80</v>
          </cell>
          <cell r="E16">
            <v>2</v>
          </cell>
          <cell r="F16">
            <v>6.666666666666667</v>
          </cell>
        </row>
        <row r="17">
          <cell r="C17">
            <v>365.25</v>
          </cell>
          <cell r="D17">
            <v>80</v>
          </cell>
          <cell r="E17">
            <v>2</v>
          </cell>
          <cell r="F17">
            <v>6.666666666666667</v>
          </cell>
        </row>
        <row r="18">
          <cell r="C18">
            <v>730.5</v>
          </cell>
          <cell r="D18">
            <v>80</v>
          </cell>
          <cell r="E18">
            <v>2</v>
          </cell>
          <cell r="F18">
            <v>6.666666666666667</v>
          </cell>
        </row>
        <row r="19">
          <cell r="C19">
            <v>1095.75</v>
          </cell>
          <cell r="D19">
            <v>120</v>
          </cell>
          <cell r="E19">
            <v>3</v>
          </cell>
          <cell r="F19">
            <v>10</v>
          </cell>
        </row>
        <row r="20">
          <cell r="C20">
            <v>2556.75</v>
          </cell>
          <cell r="D20">
            <v>160</v>
          </cell>
          <cell r="E20">
            <v>4</v>
          </cell>
          <cell r="F20">
            <v>13.333333333333334</v>
          </cell>
        </row>
        <row r="21">
          <cell r="C21">
            <v>4383</v>
          </cell>
          <cell r="D21">
            <v>200</v>
          </cell>
          <cell r="E21">
            <v>5</v>
          </cell>
          <cell r="F21">
            <v>16.666666666666668</v>
          </cell>
        </row>
        <row r="22">
          <cell r="C22">
            <v>8766</v>
          </cell>
          <cell r="D22">
            <v>240</v>
          </cell>
          <cell r="E22">
            <v>6</v>
          </cell>
          <cell r="F22">
            <v>20</v>
          </cell>
        </row>
        <row r="26">
          <cell r="C26">
            <v>0</v>
          </cell>
          <cell r="D26">
            <v>0</v>
          </cell>
          <cell r="E26">
            <v>0</v>
          </cell>
          <cell r="F26">
            <v>0</v>
          </cell>
        </row>
        <row r="27">
          <cell r="C27">
            <v>182.625</v>
          </cell>
          <cell r="D27">
            <v>40</v>
          </cell>
          <cell r="E27">
            <v>1</v>
          </cell>
          <cell r="F27">
            <v>3.3333333333333335</v>
          </cell>
        </row>
        <row r="28">
          <cell r="C28">
            <v>365.25</v>
          </cell>
          <cell r="D28">
            <v>40</v>
          </cell>
          <cell r="E28">
            <v>1</v>
          </cell>
          <cell r="F28">
            <v>3.3333333333333335</v>
          </cell>
        </row>
        <row r="29">
          <cell r="C29">
            <v>730.5</v>
          </cell>
          <cell r="D29">
            <v>80</v>
          </cell>
          <cell r="E29">
            <v>2</v>
          </cell>
          <cell r="F29">
            <v>6.666666666666667</v>
          </cell>
        </row>
        <row r="30">
          <cell r="C30">
            <v>1461</v>
          </cell>
          <cell r="D30">
            <v>120</v>
          </cell>
          <cell r="E30">
            <v>3</v>
          </cell>
          <cell r="F30">
            <v>10</v>
          </cell>
        </row>
        <row r="31">
          <cell r="C31">
            <v>2556.75</v>
          </cell>
          <cell r="D31">
            <v>160</v>
          </cell>
          <cell r="E31">
            <v>4</v>
          </cell>
          <cell r="F31">
            <v>13.333333333333334</v>
          </cell>
        </row>
        <row r="32">
          <cell r="C32">
            <v>4383</v>
          </cell>
          <cell r="D32">
            <v>200</v>
          </cell>
          <cell r="E32">
            <v>5</v>
          </cell>
          <cell r="F32">
            <v>16.666666666666668</v>
          </cell>
        </row>
        <row r="33">
          <cell r="C33">
            <v>7305</v>
          </cell>
          <cell r="D33">
            <v>240</v>
          </cell>
          <cell r="E33">
            <v>6</v>
          </cell>
          <cell r="F33">
            <v>20</v>
          </cell>
        </row>
        <row r="34">
          <cell r="C34">
            <v>9131.25</v>
          </cell>
          <cell r="D34">
            <v>280</v>
          </cell>
          <cell r="E34">
            <v>7</v>
          </cell>
          <cell r="F34">
            <v>23.333333333333332</v>
          </cell>
        </row>
        <row r="35">
          <cell r="C35">
            <v>10957.5</v>
          </cell>
          <cell r="D35">
            <v>320</v>
          </cell>
          <cell r="E35">
            <v>8</v>
          </cell>
          <cell r="F35">
            <v>26.666666666666668</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refreshError="1"/>
      <sheetData sheetId="62" refreshError="1"/>
      <sheetData sheetId="63" refreshError="1"/>
      <sheetData sheetId="64">
        <row r="1">
          <cell r="A1">
            <v>1</v>
          </cell>
          <cell r="B1" t="str">
            <v>Oct</v>
          </cell>
        </row>
        <row r="2">
          <cell r="A2">
            <v>2</v>
          </cell>
          <cell r="B2" t="str">
            <v>Nov</v>
          </cell>
        </row>
        <row r="3">
          <cell r="A3">
            <v>3</v>
          </cell>
          <cell r="B3" t="str">
            <v>Dec</v>
          </cell>
        </row>
        <row r="4">
          <cell r="A4">
            <v>4</v>
          </cell>
          <cell r="B4" t="str">
            <v>Jan</v>
          </cell>
        </row>
        <row r="5">
          <cell r="A5">
            <v>5</v>
          </cell>
          <cell r="B5" t="str">
            <v>Feb</v>
          </cell>
        </row>
        <row r="6">
          <cell r="A6">
            <v>6</v>
          </cell>
          <cell r="B6" t="str">
            <v>Mar</v>
          </cell>
        </row>
        <row r="7">
          <cell r="A7">
            <v>7</v>
          </cell>
          <cell r="B7" t="str">
            <v>Apr</v>
          </cell>
        </row>
        <row r="8">
          <cell r="A8">
            <v>8</v>
          </cell>
          <cell r="B8" t="str">
            <v>May</v>
          </cell>
        </row>
        <row r="9">
          <cell r="A9">
            <v>9</v>
          </cell>
          <cell r="B9" t="str">
            <v>Jun</v>
          </cell>
        </row>
        <row r="10">
          <cell r="A10">
            <v>10</v>
          </cell>
          <cell r="B10" t="str">
            <v>Jul</v>
          </cell>
        </row>
        <row r="11">
          <cell r="A11">
            <v>11</v>
          </cell>
          <cell r="B11" t="str">
            <v>Aug</v>
          </cell>
        </row>
        <row r="12">
          <cell r="A12">
            <v>12</v>
          </cell>
          <cell r="B12" t="str">
            <v>Sep</v>
          </cell>
        </row>
      </sheetData>
      <sheetData sheetId="6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SF Region_Summary"/>
      <sheetName val="SF Region"/>
      <sheetName val="Graph_Revenue"/>
      <sheetName val="Graph_EBITDA"/>
      <sheetName val="Graph_Data"/>
      <sheetName val="SSC_GGD"/>
      <sheetName val="GGD"/>
      <sheetName val="SSC"/>
      <sheetName val="REB"/>
      <sheetName val="RSF"/>
      <sheetName val="WCR"/>
      <sheetName val="SCV"/>
      <sheetName val="CLS"/>
      <sheetName val="Elim"/>
      <sheetName val="Month"/>
      <sheetName val="Object"/>
    </sheetNames>
    <sheetDataSet>
      <sheetData sheetId="0"/>
      <sheetData sheetId="1">
        <row r="2">
          <cell r="A2">
            <v>41670</v>
          </cell>
        </row>
      </sheetData>
      <sheetData sheetId="2"/>
      <sheetData sheetId="3" refreshError="1"/>
      <sheetData sheetId="4" refreshError="1"/>
      <sheetData sheetId="5"/>
      <sheetData sheetId="6"/>
      <sheetData sheetId="7">
        <row r="4">
          <cell r="K4" t="str">
            <v>AA</v>
          </cell>
        </row>
      </sheetData>
      <sheetData sheetId="8">
        <row r="43">
          <cell r="Y43">
            <v>49008978.109999992</v>
          </cell>
        </row>
      </sheetData>
      <sheetData sheetId="9"/>
      <sheetData sheetId="10"/>
      <sheetData sheetId="11"/>
      <sheetData sheetId="12"/>
      <sheetData sheetId="13"/>
      <sheetData sheetId="14">
        <row r="4">
          <cell r="A4">
            <v>0</v>
          </cell>
          <cell r="B4">
            <v>41305</v>
          </cell>
          <cell r="C4">
            <v>41333</v>
          </cell>
          <cell r="D4">
            <v>41364</v>
          </cell>
          <cell r="E4">
            <v>41394</v>
          </cell>
          <cell r="F4">
            <v>41425</v>
          </cell>
          <cell r="G4">
            <v>41455</v>
          </cell>
          <cell r="H4">
            <v>41486</v>
          </cell>
          <cell r="I4">
            <v>41517</v>
          </cell>
          <cell r="J4">
            <v>41547</v>
          </cell>
          <cell r="K4">
            <v>41578</v>
          </cell>
          <cell r="L4">
            <v>41608</v>
          </cell>
          <cell r="M4">
            <v>41639</v>
          </cell>
          <cell r="N4">
            <v>41670</v>
          </cell>
          <cell r="O4">
            <v>41698</v>
          </cell>
        </row>
        <row r="5">
          <cell r="A5" t="str">
            <v>Revenue</v>
          </cell>
          <cell r="B5">
            <v>-7283601.7000000002</v>
          </cell>
          <cell r="C5">
            <v>-6408857.8799999999</v>
          </cell>
          <cell r="D5">
            <v>-6928899.25</v>
          </cell>
          <cell r="E5">
            <v>-7363294.5999999996</v>
          </cell>
          <cell r="F5">
            <v>-7595479.0899999999</v>
          </cell>
          <cell r="G5">
            <v>-6769280.9299999997</v>
          </cell>
          <cell r="H5">
            <v>-7758643.1699999999</v>
          </cell>
          <cell r="I5">
            <v>-8011593.2799999993</v>
          </cell>
          <cell r="J5">
            <v>-7631904.9000000004</v>
          </cell>
          <cell r="K5">
            <v>-8073754.5</v>
          </cell>
          <cell r="L5">
            <v>-7529671.3700000001</v>
          </cell>
          <cell r="M5">
            <v>-7853133.9200000009</v>
          </cell>
          <cell r="N5">
            <v>-8025555.2599999998</v>
          </cell>
          <cell r="O5">
            <v>0</v>
          </cell>
          <cell r="P5">
            <v>0</v>
          </cell>
          <cell r="Q5">
            <v>0</v>
          </cell>
          <cell r="R5">
            <v>0</v>
          </cell>
          <cell r="S5">
            <v>0</v>
          </cell>
          <cell r="T5">
            <v>0</v>
          </cell>
          <cell r="U5">
            <v>0</v>
          </cell>
          <cell r="V5">
            <v>0</v>
          </cell>
          <cell r="W5">
            <v>0</v>
          </cell>
          <cell r="X5">
            <v>0</v>
          </cell>
          <cell r="Y5">
            <v>0</v>
          </cell>
          <cell r="Z5">
            <v>0</v>
          </cell>
          <cell r="AA5">
            <v>0</v>
          </cell>
          <cell r="AB5">
            <v>0</v>
          </cell>
          <cell r="AC5">
            <v>0</v>
          </cell>
          <cell r="AD5">
            <v>0</v>
          </cell>
          <cell r="AE5">
            <v>0</v>
          </cell>
          <cell r="AF5">
            <v>0</v>
          </cell>
          <cell r="AG5">
            <v>0</v>
          </cell>
          <cell r="AH5">
            <v>0</v>
          </cell>
          <cell r="AI5">
            <v>0</v>
          </cell>
          <cell r="AJ5">
            <v>0</v>
          </cell>
          <cell r="AK5">
            <v>0</v>
          </cell>
          <cell r="AL5">
            <v>0</v>
          </cell>
          <cell r="AM5">
            <v>0</v>
          </cell>
          <cell r="AN5">
            <v>0</v>
          </cell>
          <cell r="AO5">
            <v>0</v>
          </cell>
          <cell r="AP5">
            <v>0</v>
          </cell>
          <cell r="AQ5">
            <v>0</v>
          </cell>
          <cell r="AR5">
            <v>0</v>
          </cell>
          <cell r="AS5">
            <v>0</v>
          </cell>
          <cell r="AT5">
            <v>0</v>
          </cell>
          <cell r="AU5">
            <v>0</v>
          </cell>
          <cell r="AV5">
            <v>0</v>
          </cell>
          <cell r="AW5">
            <v>0</v>
          </cell>
          <cell r="AX5">
            <v>0</v>
          </cell>
          <cell r="AY5">
            <v>0</v>
          </cell>
          <cell r="AZ5">
            <v>0</v>
          </cell>
          <cell r="BA5">
            <v>0</v>
          </cell>
          <cell r="BB5">
            <v>0</v>
          </cell>
          <cell r="BC5">
            <v>0</v>
          </cell>
          <cell r="BD5">
            <v>0</v>
          </cell>
          <cell r="BE5">
            <v>0</v>
          </cell>
          <cell r="BF5">
            <v>0</v>
          </cell>
          <cell r="BG5">
            <v>0</v>
          </cell>
          <cell r="BH5">
            <v>0</v>
          </cell>
          <cell r="BI5">
            <v>0</v>
          </cell>
          <cell r="BJ5">
            <v>0</v>
          </cell>
        </row>
        <row r="6">
          <cell r="A6" t="str">
            <v>Expenses</v>
          </cell>
          <cell r="B6">
            <v>-7283601.6999999993</v>
          </cell>
          <cell r="C6">
            <v>-6408857.8799999999</v>
          </cell>
          <cell r="D6">
            <v>-6928899.25</v>
          </cell>
          <cell r="E6">
            <v>-7363294.5999999996</v>
          </cell>
          <cell r="F6">
            <v>-7595479.0899999999</v>
          </cell>
          <cell r="G6">
            <v>-6769280.9299999997</v>
          </cell>
          <cell r="H6">
            <v>-7758643.1699999999</v>
          </cell>
          <cell r="I6">
            <v>-8011593.2800000003</v>
          </cell>
          <cell r="J6">
            <v>-7631904.9000000004</v>
          </cell>
          <cell r="K6">
            <v>-8073754.5</v>
          </cell>
          <cell r="L6">
            <v>-7529671.370000001</v>
          </cell>
          <cell r="M6">
            <v>-7853133.9199999999</v>
          </cell>
          <cell r="N6">
            <v>-8025555.2599999998</v>
          </cell>
          <cell r="O6">
            <v>0</v>
          </cell>
        </row>
        <row r="7">
          <cell r="A7" t="str">
            <v>EBITDA</v>
          </cell>
          <cell r="B7">
            <v>0</v>
          </cell>
          <cell r="C7">
            <v>0</v>
          </cell>
          <cell r="D7">
            <v>0</v>
          </cell>
          <cell r="E7">
            <v>0</v>
          </cell>
          <cell r="F7">
            <v>0</v>
          </cell>
          <cell r="G7">
            <v>0</v>
          </cell>
          <cell r="H7">
            <v>0</v>
          </cell>
          <cell r="I7">
            <v>0</v>
          </cell>
          <cell r="J7">
            <v>0</v>
          </cell>
          <cell r="K7">
            <v>0</v>
          </cell>
          <cell r="L7">
            <v>0</v>
          </cell>
          <cell r="M7">
            <v>0</v>
          </cell>
          <cell r="N7">
            <v>0</v>
          </cell>
          <cell r="O7">
            <v>0</v>
          </cell>
        </row>
      </sheetData>
      <sheetData sheetId="15"/>
      <sheetData sheetId="16">
        <row r="1">
          <cell r="A1" t="str">
            <v>Obj Acct ------</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S_NAV_n_Check"/>
      <sheetName val="All_BU"/>
      <sheetName val="Parameters"/>
      <sheetName val="BU_List"/>
      <sheetName val="Day_Calc"/>
      <sheetName val="Hol_by_Union"/>
      <sheetName val="Hol_by_Type"/>
      <sheetName val="Wkdays_by_Type"/>
      <sheetName val="Percentage_OT_n_Such"/>
      <sheetName val="Obj_No_for_PR"/>
      <sheetName val="Obj_No_for_PR (2)"/>
      <sheetName val="Changes"/>
      <sheetName val="UL_Amt_Template"/>
      <sheetName val="UL_Hrs_Template"/>
      <sheetName val="Exceptions"/>
      <sheetName val="Wkg_EE_List"/>
      <sheetName val="EE_List_Dwld"/>
      <sheetName val="Download"/>
      <sheetName val="Accrued_Vac"/>
      <sheetName val="Vac_Table"/>
      <sheetName val="GGD_HC_Actual"/>
      <sheetName val="GGD_HC_FTE"/>
      <sheetName val="G.1_HC_DATA_by_BU (2)"/>
      <sheetName val="G.1_HC_DATA_by_BU"/>
      <sheetName val="G.1_Hr_DATA_by_BU"/>
      <sheetName val="G.1_Dlr_DATA_by_BU"/>
      <sheetName val="G.2_DATA_by_BU"/>
      <sheetName val="G.3_DATA_by_BU"/>
      <sheetName val="G.4_DATA_by_BU"/>
      <sheetName val="Grouping"/>
      <sheetName val="Amt_by_Union_type"/>
      <sheetName val="Routes"/>
      <sheetName val="Routes_for_HC_Rpt"/>
      <sheetName val="Weekdays"/>
      <sheetName val="Saturdays"/>
      <sheetName val="Saturdays2"/>
      <sheetName val="Sundays"/>
      <sheetName val="OT"/>
      <sheetName val="Holiday_Worked"/>
      <sheetName val="Union_Rate"/>
      <sheetName val="Union_Rate_All"/>
      <sheetName val="010"/>
      <sheetName val="011"/>
      <sheetName val="012"/>
      <sheetName val="014"/>
      <sheetName val="015"/>
      <sheetName val="016"/>
      <sheetName val="041"/>
      <sheetName val="060"/>
      <sheetName val="061"/>
      <sheetName val="110"/>
      <sheetName val="115"/>
      <sheetName val="120"/>
      <sheetName val="131"/>
      <sheetName val="200"/>
      <sheetName val="300"/>
      <sheetName val="510"/>
      <sheetName val="810"/>
      <sheetName val="Total"/>
      <sheetName val="Tracking"/>
      <sheetName val="Rate_NonU_350G"/>
      <sheetName val="Object_No"/>
      <sheetName val="Tracking_Table"/>
      <sheetName val="OT_Hol_NonU"/>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7">
          <cell r="C7">
            <v>21101</v>
          </cell>
        </row>
      </sheetData>
      <sheetData sheetId="15">
        <row r="1">
          <cell r="B1">
            <v>0</v>
          </cell>
        </row>
        <row r="4">
          <cell r="B4">
            <v>1</v>
          </cell>
        </row>
        <row r="5">
          <cell r="B5">
            <v>0</v>
          </cell>
        </row>
        <row r="6">
          <cell r="B6">
            <v>0</v>
          </cell>
        </row>
        <row r="7">
          <cell r="B7" t="str">
            <v>EE ID</v>
          </cell>
        </row>
        <row r="8">
          <cell r="B8">
            <v>20124</v>
          </cell>
          <cell r="C8" t="str">
            <v>0100810</v>
          </cell>
          <cell r="D8" t="str">
            <v>DELA CRUZ, RAQUEL</v>
          </cell>
          <cell r="E8" t="str">
            <v>ACTSU</v>
          </cell>
          <cell r="F8" t="str">
            <v>Accounting Supvsr</v>
          </cell>
          <cell r="G8">
            <v>0</v>
          </cell>
          <cell r="H8" t="str">
            <v>OFC</v>
          </cell>
          <cell r="I8" t="str">
            <v>NonEx</v>
          </cell>
          <cell r="J8">
            <v>0</v>
          </cell>
          <cell r="K8">
            <v>26507</v>
          </cell>
          <cell r="L8">
            <v>0</v>
          </cell>
          <cell r="M8">
            <v>20124</v>
          </cell>
          <cell r="N8">
            <v>0</v>
          </cell>
          <cell r="O8">
            <v>0</v>
          </cell>
          <cell r="P8">
            <v>34.829000000000001</v>
          </cell>
        </row>
        <row r="9">
          <cell r="B9">
            <v>20731</v>
          </cell>
          <cell r="C9" t="str">
            <v>0100010</v>
          </cell>
          <cell r="D9" t="str">
            <v>GIULIACCI, UBALDO</v>
          </cell>
          <cell r="E9" t="str">
            <v>OPSMG</v>
          </cell>
          <cell r="F9" t="str">
            <v>Operations Manager</v>
          </cell>
          <cell r="G9">
            <v>0</v>
          </cell>
          <cell r="H9">
            <v>0</v>
          </cell>
          <cell r="I9" t="str">
            <v>NonU</v>
          </cell>
          <cell r="J9">
            <v>0</v>
          </cell>
          <cell r="K9">
            <v>26840</v>
          </cell>
          <cell r="L9">
            <v>0</v>
          </cell>
          <cell r="M9">
            <v>20731</v>
          </cell>
          <cell r="N9">
            <v>0</v>
          </cell>
          <cell r="O9">
            <v>0</v>
          </cell>
          <cell r="P9">
            <v>50.625999999999998</v>
          </cell>
        </row>
        <row r="10">
          <cell r="B10">
            <v>20909</v>
          </cell>
          <cell r="C10" t="str">
            <v>0100010</v>
          </cell>
          <cell r="D10" t="str">
            <v>RATTO, JOHN</v>
          </cell>
          <cell r="E10" t="str">
            <v>OPSMG</v>
          </cell>
          <cell r="F10" t="str">
            <v>Operations Manager</v>
          </cell>
          <cell r="G10">
            <v>0</v>
          </cell>
          <cell r="H10">
            <v>0</v>
          </cell>
          <cell r="I10" t="str">
            <v>NonU</v>
          </cell>
          <cell r="J10">
            <v>0</v>
          </cell>
          <cell r="K10">
            <v>27947</v>
          </cell>
          <cell r="L10">
            <v>0</v>
          </cell>
          <cell r="M10">
            <v>20909</v>
          </cell>
          <cell r="N10">
            <v>0</v>
          </cell>
          <cell r="O10">
            <v>0</v>
          </cell>
          <cell r="P10">
            <v>55.17</v>
          </cell>
        </row>
        <row r="11">
          <cell r="B11">
            <v>20845</v>
          </cell>
          <cell r="C11" t="str">
            <v>0100060</v>
          </cell>
          <cell r="D11" t="str">
            <v>MALATESTA, MARK D.</v>
          </cell>
          <cell r="E11" t="str">
            <v>OPSMG</v>
          </cell>
          <cell r="F11" t="str">
            <v>Operations Manager</v>
          </cell>
          <cell r="G11">
            <v>0</v>
          </cell>
          <cell r="H11" t="str">
            <v>DB</v>
          </cell>
          <cell r="I11" t="str">
            <v>NonU</v>
          </cell>
          <cell r="J11">
            <v>0</v>
          </cell>
          <cell r="K11">
            <v>28287</v>
          </cell>
          <cell r="L11">
            <v>0</v>
          </cell>
          <cell r="M11">
            <v>20845</v>
          </cell>
          <cell r="N11">
            <v>0</v>
          </cell>
          <cell r="O11">
            <v>0</v>
          </cell>
          <cell r="P11">
            <v>51.113</v>
          </cell>
        </row>
        <row r="12">
          <cell r="B12">
            <v>20589</v>
          </cell>
          <cell r="C12" t="str">
            <v>0100061</v>
          </cell>
          <cell r="D12" t="str">
            <v>RATTO, PETER M</v>
          </cell>
          <cell r="E12" t="str">
            <v>OPSMG</v>
          </cell>
          <cell r="F12" t="str">
            <v>Operations Manager</v>
          </cell>
          <cell r="G12">
            <v>0</v>
          </cell>
          <cell r="H12" t="str">
            <v>NWS</v>
          </cell>
          <cell r="I12" t="str">
            <v>NonU</v>
          </cell>
          <cell r="J12">
            <v>0</v>
          </cell>
          <cell r="K12">
            <v>28288</v>
          </cell>
          <cell r="L12">
            <v>0</v>
          </cell>
          <cell r="M12">
            <v>20589</v>
          </cell>
          <cell r="N12">
            <v>0</v>
          </cell>
          <cell r="O12">
            <v>0</v>
          </cell>
          <cell r="P12">
            <v>51.079000000000001</v>
          </cell>
        </row>
        <row r="13">
          <cell r="B13">
            <v>20141</v>
          </cell>
          <cell r="C13" t="str">
            <v>0100810</v>
          </cell>
          <cell r="D13" t="str">
            <v>HARRIS, DIANE M.</v>
          </cell>
          <cell r="E13" t="str">
            <v>RTEMS</v>
          </cell>
          <cell r="F13" t="str">
            <v>Route Maintenance Specialist</v>
          </cell>
          <cell r="G13">
            <v>0</v>
          </cell>
          <cell r="H13" t="str">
            <v>OFC</v>
          </cell>
          <cell r="I13" t="str">
            <v>NonEx</v>
          </cell>
          <cell r="J13">
            <v>0</v>
          </cell>
          <cell r="K13">
            <v>28456</v>
          </cell>
          <cell r="L13">
            <v>0</v>
          </cell>
          <cell r="M13">
            <v>20141</v>
          </cell>
          <cell r="N13">
            <v>0</v>
          </cell>
          <cell r="O13">
            <v>0</v>
          </cell>
          <cell r="P13">
            <v>28.861000000000001</v>
          </cell>
        </row>
        <row r="14">
          <cell r="B14">
            <v>20159</v>
          </cell>
          <cell r="C14" t="str">
            <v>0100810</v>
          </cell>
          <cell r="D14" t="str">
            <v>MARTINEZ, LOURDES</v>
          </cell>
          <cell r="E14" t="str">
            <v>CSMGR</v>
          </cell>
          <cell r="F14" t="str">
            <v>Customer Service Mgr</v>
          </cell>
          <cell r="G14">
            <v>0</v>
          </cell>
          <cell r="H14">
            <v>0</v>
          </cell>
          <cell r="I14" t="str">
            <v>NonU</v>
          </cell>
          <cell r="J14">
            <v>0</v>
          </cell>
          <cell r="K14">
            <v>28800</v>
          </cell>
          <cell r="L14">
            <v>0</v>
          </cell>
          <cell r="M14">
            <v>20159</v>
          </cell>
          <cell r="N14">
            <v>0</v>
          </cell>
          <cell r="O14">
            <v>0</v>
          </cell>
          <cell r="P14">
            <v>38.625999999999998</v>
          </cell>
        </row>
        <row r="15">
          <cell r="B15">
            <v>90368</v>
          </cell>
          <cell r="C15" t="str">
            <v>0100120</v>
          </cell>
          <cell r="D15" t="str">
            <v>LEVAGGI, CHRISTIAN R.</v>
          </cell>
          <cell r="E15" t="str">
            <v>RCYPC</v>
          </cell>
          <cell r="F15" t="str">
            <v>Recycling Programs Coordn</v>
          </cell>
          <cell r="G15">
            <v>0</v>
          </cell>
          <cell r="H15">
            <v>0</v>
          </cell>
          <cell r="I15" t="str">
            <v>NonU</v>
          </cell>
          <cell r="J15">
            <v>0</v>
          </cell>
          <cell r="K15">
            <v>31208</v>
          </cell>
          <cell r="L15">
            <v>0</v>
          </cell>
          <cell r="M15">
            <v>90368</v>
          </cell>
          <cell r="N15">
            <v>0</v>
          </cell>
          <cell r="O15">
            <v>0</v>
          </cell>
          <cell r="P15">
            <v>43.286000000000001</v>
          </cell>
        </row>
        <row r="16">
          <cell r="B16">
            <v>92355</v>
          </cell>
          <cell r="C16" t="str">
            <v>0100010</v>
          </cell>
          <cell r="D16" t="str">
            <v>OROZCO, CLAUDIA P.</v>
          </cell>
          <cell r="E16" t="str">
            <v>OPSUP</v>
          </cell>
          <cell r="F16" t="str">
            <v>Operations Supvsr</v>
          </cell>
          <cell r="G16">
            <v>0</v>
          </cell>
          <cell r="H16">
            <v>0</v>
          </cell>
          <cell r="I16" t="str">
            <v>NonU</v>
          </cell>
          <cell r="J16">
            <v>0</v>
          </cell>
          <cell r="K16">
            <v>34761</v>
          </cell>
          <cell r="L16">
            <v>0</v>
          </cell>
          <cell r="M16">
            <v>92355</v>
          </cell>
          <cell r="N16">
            <v>0</v>
          </cell>
          <cell r="O16">
            <v>0</v>
          </cell>
          <cell r="P16">
            <v>34.462000000000003</v>
          </cell>
        </row>
        <row r="17">
          <cell r="B17">
            <v>96698</v>
          </cell>
          <cell r="C17" t="str">
            <v>0100810</v>
          </cell>
          <cell r="D17" t="str">
            <v>ZERMENO, EDUARDO S.</v>
          </cell>
          <cell r="E17" t="str">
            <v>SECGD</v>
          </cell>
          <cell r="F17" t="str">
            <v>Security Guard</v>
          </cell>
          <cell r="G17">
            <v>0</v>
          </cell>
          <cell r="H17" t="str">
            <v>OFC</v>
          </cell>
          <cell r="I17" t="str">
            <v>NonEx</v>
          </cell>
          <cell r="J17">
            <v>0</v>
          </cell>
          <cell r="K17">
            <v>35191</v>
          </cell>
          <cell r="L17">
            <v>0</v>
          </cell>
          <cell r="M17">
            <v>96698</v>
          </cell>
          <cell r="N17">
            <v>0</v>
          </cell>
          <cell r="O17">
            <v>0</v>
          </cell>
          <cell r="P17">
            <v>20.628</v>
          </cell>
        </row>
        <row r="18">
          <cell r="B18">
            <v>97834</v>
          </cell>
          <cell r="C18" t="str">
            <v>0100810</v>
          </cell>
          <cell r="D18" t="str">
            <v>TAHIJA, BARBARA A.</v>
          </cell>
          <cell r="E18" t="str">
            <v>ACTCK</v>
          </cell>
          <cell r="F18" t="str">
            <v>Accounting Clerk</v>
          </cell>
          <cell r="G18">
            <v>0</v>
          </cell>
          <cell r="H18" t="str">
            <v>OF1</v>
          </cell>
          <cell r="I18" t="str">
            <v>NonEx</v>
          </cell>
          <cell r="J18">
            <v>0</v>
          </cell>
          <cell r="K18">
            <v>35261</v>
          </cell>
          <cell r="L18">
            <v>0</v>
          </cell>
          <cell r="M18">
            <v>97834</v>
          </cell>
          <cell r="N18">
            <v>0</v>
          </cell>
          <cell r="O18">
            <v>0</v>
          </cell>
          <cell r="P18">
            <v>29.132000000000001</v>
          </cell>
        </row>
        <row r="19">
          <cell r="B19">
            <v>99039</v>
          </cell>
          <cell r="C19" t="str">
            <v>0100810</v>
          </cell>
          <cell r="D19" t="str">
            <v>MURPHY, MICHAEL J.</v>
          </cell>
          <cell r="E19" t="str">
            <v>RTEMS</v>
          </cell>
          <cell r="F19" t="str">
            <v>Route Maintenance Specialist</v>
          </cell>
          <cell r="G19">
            <v>0</v>
          </cell>
          <cell r="H19" t="str">
            <v>OFC</v>
          </cell>
          <cell r="I19" t="str">
            <v>NonEx</v>
          </cell>
          <cell r="J19">
            <v>0</v>
          </cell>
          <cell r="K19">
            <v>32052</v>
          </cell>
          <cell r="L19">
            <v>0</v>
          </cell>
          <cell r="M19">
            <v>99039</v>
          </cell>
          <cell r="N19">
            <v>0</v>
          </cell>
          <cell r="O19">
            <v>0</v>
          </cell>
          <cell r="P19">
            <v>30.437000000000001</v>
          </cell>
        </row>
        <row r="20">
          <cell r="B20">
            <v>102533</v>
          </cell>
          <cell r="C20" t="str">
            <v>0100060</v>
          </cell>
          <cell r="D20" t="str">
            <v>PEREZ, OCTAVIO</v>
          </cell>
          <cell r="E20" t="str">
            <v>DSPCH</v>
          </cell>
          <cell r="F20" t="str">
            <v>Dispatcher</v>
          </cell>
          <cell r="G20">
            <v>0</v>
          </cell>
          <cell r="H20" t="str">
            <v>DB</v>
          </cell>
          <cell r="I20" t="str">
            <v>NonU</v>
          </cell>
          <cell r="J20">
            <v>0</v>
          </cell>
          <cell r="K20">
            <v>35639</v>
          </cell>
          <cell r="L20">
            <v>0</v>
          </cell>
          <cell r="M20">
            <v>102533</v>
          </cell>
          <cell r="N20">
            <v>0</v>
          </cell>
          <cell r="O20">
            <v>0</v>
          </cell>
          <cell r="P20">
            <v>40.508000000000003</v>
          </cell>
        </row>
        <row r="21">
          <cell r="B21">
            <v>304451</v>
          </cell>
          <cell r="C21" t="str">
            <v>0100010</v>
          </cell>
          <cell r="D21" t="str">
            <v>LEE, JASON</v>
          </cell>
          <cell r="E21" t="str">
            <v>OPSUP</v>
          </cell>
          <cell r="F21" t="str">
            <v>Operations Supvsr</v>
          </cell>
          <cell r="G21">
            <v>0</v>
          </cell>
          <cell r="H21">
            <v>0</v>
          </cell>
          <cell r="I21" t="str">
            <v>NonU</v>
          </cell>
          <cell r="J21">
            <v>0</v>
          </cell>
          <cell r="K21">
            <v>35835</v>
          </cell>
          <cell r="L21">
            <v>0</v>
          </cell>
          <cell r="M21">
            <v>304451</v>
          </cell>
          <cell r="N21">
            <v>0</v>
          </cell>
          <cell r="O21">
            <v>0</v>
          </cell>
          <cell r="P21">
            <v>31.722999999999999</v>
          </cell>
        </row>
        <row r="22">
          <cell r="B22">
            <v>345666</v>
          </cell>
          <cell r="C22" t="str">
            <v>0100810</v>
          </cell>
          <cell r="D22" t="str">
            <v>GRIFFIN, CRAIG E.</v>
          </cell>
          <cell r="E22" t="str">
            <v>SFTMG</v>
          </cell>
          <cell r="F22" t="str">
            <v>Safety Manager</v>
          </cell>
          <cell r="G22">
            <v>0</v>
          </cell>
          <cell r="H22">
            <v>0</v>
          </cell>
          <cell r="I22" t="str">
            <v>NonU</v>
          </cell>
          <cell r="J22">
            <v>0</v>
          </cell>
          <cell r="K22">
            <v>36053</v>
          </cell>
          <cell r="L22">
            <v>0</v>
          </cell>
          <cell r="M22">
            <v>345666</v>
          </cell>
          <cell r="N22">
            <v>0</v>
          </cell>
          <cell r="O22">
            <v>0</v>
          </cell>
          <cell r="P22">
            <v>45.762999999999998</v>
          </cell>
        </row>
        <row r="23">
          <cell r="B23">
            <v>101485</v>
          </cell>
          <cell r="C23" t="str">
            <v>0100120</v>
          </cell>
          <cell r="D23" t="str">
            <v>MIGLIORE, ANITA</v>
          </cell>
          <cell r="E23" t="str">
            <v>DIVAUD</v>
          </cell>
          <cell r="F23" t="str">
            <v>Diversion Auditor</v>
          </cell>
          <cell r="G23">
            <v>0</v>
          </cell>
          <cell r="H23" t="str">
            <v>OFC</v>
          </cell>
          <cell r="I23" t="str">
            <v>NonEx</v>
          </cell>
          <cell r="J23">
            <v>0</v>
          </cell>
          <cell r="K23">
            <v>35577</v>
          </cell>
          <cell r="L23">
            <v>0</v>
          </cell>
          <cell r="M23">
            <v>101485</v>
          </cell>
          <cell r="N23">
            <v>0</v>
          </cell>
          <cell r="O23">
            <v>0</v>
          </cell>
          <cell r="P23">
            <v>28.556999999999999</v>
          </cell>
        </row>
        <row r="24">
          <cell r="B24">
            <v>354757</v>
          </cell>
          <cell r="C24" t="str">
            <v>0100810</v>
          </cell>
          <cell r="D24" t="str">
            <v>FREDIANI, ROBERT D.</v>
          </cell>
          <cell r="E24" t="str">
            <v>SECGD</v>
          </cell>
          <cell r="F24" t="str">
            <v>Security Guard</v>
          </cell>
          <cell r="G24">
            <v>0</v>
          </cell>
          <cell r="H24" t="str">
            <v>OFC</v>
          </cell>
          <cell r="I24" t="str">
            <v>NonEx</v>
          </cell>
          <cell r="J24">
            <v>0</v>
          </cell>
          <cell r="K24">
            <v>36085</v>
          </cell>
          <cell r="L24">
            <v>0</v>
          </cell>
          <cell r="M24">
            <v>354757</v>
          </cell>
          <cell r="N24">
            <v>0</v>
          </cell>
          <cell r="O24">
            <v>0</v>
          </cell>
          <cell r="P24">
            <v>26.91</v>
          </cell>
        </row>
        <row r="25">
          <cell r="B25">
            <v>366643</v>
          </cell>
          <cell r="C25" t="str">
            <v>0100810</v>
          </cell>
          <cell r="D25" t="str">
            <v>ALBERTO, SOLEDAD S.</v>
          </cell>
          <cell r="E25" t="str">
            <v>ACCNT</v>
          </cell>
          <cell r="F25" t="str">
            <v>Accountant</v>
          </cell>
          <cell r="G25">
            <v>0</v>
          </cell>
          <cell r="H25" t="str">
            <v>OFC</v>
          </cell>
          <cell r="I25" t="str">
            <v>NonEx</v>
          </cell>
          <cell r="J25">
            <v>0</v>
          </cell>
          <cell r="K25">
            <v>36146</v>
          </cell>
          <cell r="L25">
            <v>0</v>
          </cell>
          <cell r="M25">
            <v>366643</v>
          </cell>
          <cell r="N25">
            <v>0</v>
          </cell>
          <cell r="O25">
            <v>0</v>
          </cell>
          <cell r="P25">
            <v>29.817</v>
          </cell>
        </row>
        <row r="26">
          <cell r="B26">
            <v>393511</v>
          </cell>
          <cell r="C26" t="str">
            <v>0100010</v>
          </cell>
          <cell r="D26" t="str">
            <v>SHERMAN, RONALD A.</v>
          </cell>
          <cell r="E26" t="str">
            <v>DSPCH</v>
          </cell>
          <cell r="F26" t="str">
            <v>Dispatcher</v>
          </cell>
          <cell r="G26">
            <v>0</v>
          </cell>
          <cell r="H26" t="str">
            <v>DSP</v>
          </cell>
          <cell r="I26" t="str">
            <v>NonU</v>
          </cell>
          <cell r="J26">
            <v>0</v>
          </cell>
          <cell r="K26">
            <v>36222</v>
          </cell>
          <cell r="L26">
            <v>0</v>
          </cell>
          <cell r="M26">
            <v>393511</v>
          </cell>
          <cell r="N26">
            <v>0</v>
          </cell>
          <cell r="O26">
            <v>0</v>
          </cell>
          <cell r="P26">
            <v>38.627000000000002</v>
          </cell>
        </row>
        <row r="27">
          <cell r="B27">
            <v>461085</v>
          </cell>
          <cell r="C27" t="str">
            <v>0100010</v>
          </cell>
          <cell r="D27" t="str">
            <v>VALENTINE, MARC E.</v>
          </cell>
          <cell r="E27" t="str">
            <v>DSPCH</v>
          </cell>
          <cell r="F27" t="str">
            <v>Dispatcher</v>
          </cell>
          <cell r="G27">
            <v>0</v>
          </cell>
          <cell r="H27" t="str">
            <v>DSP</v>
          </cell>
          <cell r="I27" t="str">
            <v>NonU</v>
          </cell>
          <cell r="J27">
            <v>0</v>
          </cell>
          <cell r="K27">
            <v>36500</v>
          </cell>
          <cell r="L27">
            <v>0</v>
          </cell>
          <cell r="M27">
            <v>461085</v>
          </cell>
          <cell r="N27">
            <v>0</v>
          </cell>
          <cell r="O27">
            <v>0</v>
          </cell>
          <cell r="P27">
            <v>35.765000000000001</v>
          </cell>
        </row>
        <row r="28">
          <cell r="B28">
            <v>506001</v>
          </cell>
          <cell r="C28" t="str">
            <v>0100810</v>
          </cell>
          <cell r="D28" t="str">
            <v>LEE, HWA D.</v>
          </cell>
          <cell r="E28" t="str">
            <v>ACTCK</v>
          </cell>
          <cell r="F28" t="str">
            <v>Accounting Clerk</v>
          </cell>
          <cell r="G28">
            <v>0</v>
          </cell>
          <cell r="H28" t="str">
            <v>OFC</v>
          </cell>
          <cell r="I28" t="str">
            <v>NonEx</v>
          </cell>
          <cell r="J28">
            <v>0</v>
          </cell>
          <cell r="K28">
            <v>36678</v>
          </cell>
          <cell r="L28">
            <v>0</v>
          </cell>
          <cell r="M28">
            <v>506001</v>
          </cell>
          <cell r="N28">
            <v>0</v>
          </cell>
          <cell r="O28">
            <v>0</v>
          </cell>
          <cell r="P28">
            <v>29.132000000000001</v>
          </cell>
        </row>
        <row r="29">
          <cell r="B29">
            <v>58405</v>
          </cell>
          <cell r="C29" t="str">
            <v>0100010</v>
          </cell>
          <cell r="D29" t="str">
            <v>KENNA, MICHAEL J</v>
          </cell>
          <cell r="E29" t="str">
            <v>OPSUP</v>
          </cell>
          <cell r="F29" t="str">
            <v>Operations Supvsr</v>
          </cell>
          <cell r="G29">
            <v>0</v>
          </cell>
          <cell r="H29">
            <v>0</v>
          </cell>
          <cell r="I29" t="str">
            <v>NonU</v>
          </cell>
          <cell r="J29">
            <v>0</v>
          </cell>
          <cell r="K29">
            <v>36808</v>
          </cell>
          <cell r="L29">
            <v>0</v>
          </cell>
          <cell r="M29">
            <v>58405</v>
          </cell>
          <cell r="N29">
            <v>0</v>
          </cell>
          <cell r="O29" t="str">
            <v>Pay Start Date</v>
          </cell>
          <cell r="P29">
            <v>32.006</v>
          </cell>
        </row>
        <row r="30">
          <cell r="B30">
            <v>566696</v>
          </cell>
          <cell r="C30" t="str">
            <v>0100060</v>
          </cell>
          <cell r="D30" t="str">
            <v>FOSS, GARY C.</v>
          </cell>
          <cell r="E30" t="str">
            <v>BDSMGR</v>
          </cell>
          <cell r="F30" t="str">
            <v>Business Dev &amp; Sales Manager</v>
          </cell>
          <cell r="G30">
            <v>0</v>
          </cell>
          <cell r="H30">
            <v>0</v>
          </cell>
          <cell r="I30" t="str">
            <v>NonU</v>
          </cell>
          <cell r="J30">
            <v>0</v>
          </cell>
          <cell r="K30">
            <v>36923</v>
          </cell>
          <cell r="L30">
            <v>0</v>
          </cell>
          <cell r="M30">
            <v>566696</v>
          </cell>
          <cell r="N30">
            <v>0</v>
          </cell>
          <cell r="O30">
            <v>0</v>
          </cell>
          <cell r="P30">
            <v>61.164000000000001</v>
          </cell>
        </row>
        <row r="31">
          <cell r="B31">
            <v>584237</v>
          </cell>
          <cell r="C31" t="str">
            <v>0100010</v>
          </cell>
          <cell r="D31" t="str">
            <v>JIMENEZ, JOSE A.</v>
          </cell>
          <cell r="E31" t="str">
            <v>OPSMG</v>
          </cell>
          <cell r="F31" t="str">
            <v>Operations Manager</v>
          </cell>
          <cell r="G31">
            <v>0</v>
          </cell>
          <cell r="H31">
            <v>0</v>
          </cell>
          <cell r="I31" t="str">
            <v>NonU</v>
          </cell>
          <cell r="J31">
            <v>0</v>
          </cell>
          <cell r="K31">
            <v>37007</v>
          </cell>
          <cell r="L31">
            <v>0</v>
          </cell>
          <cell r="M31">
            <v>584237</v>
          </cell>
          <cell r="N31">
            <v>0</v>
          </cell>
          <cell r="O31">
            <v>0</v>
          </cell>
          <cell r="P31">
            <v>38.637999999999998</v>
          </cell>
        </row>
        <row r="32">
          <cell r="B32">
            <v>588385</v>
          </cell>
          <cell r="C32" t="str">
            <v>0100010</v>
          </cell>
          <cell r="D32" t="str">
            <v>RUIZ, JESUS A.</v>
          </cell>
          <cell r="E32" t="str">
            <v>OPSUP</v>
          </cell>
          <cell r="F32" t="str">
            <v>Operations Supvsr</v>
          </cell>
          <cell r="G32">
            <v>0</v>
          </cell>
          <cell r="H32">
            <v>0</v>
          </cell>
          <cell r="I32" t="str">
            <v>NonU</v>
          </cell>
          <cell r="J32">
            <v>0</v>
          </cell>
          <cell r="K32">
            <v>37025</v>
          </cell>
          <cell r="L32">
            <v>0</v>
          </cell>
          <cell r="M32">
            <v>588385</v>
          </cell>
          <cell r="N32">
            <v>0</v>
          </cell>
          <cell r="O32">
            <v>0</v>
          </cell>
          <cell r="P32">
            <v>34.207999999999998</v>
          </cell>
        </row>
        <row r="33">
          <cell r="B33">
            <v>627508</v>
          </cell>
          <cell r="C33" t="str">
            <v>0100010</v>
          </cell>
          <cell r="D33" t="str">
            <v>WEST, DARRYL</v>
          </cell>
          <cell r="E33" t="str">
            <v>CSMGR</v>
          </cell>
          <cell r="F33" t="str">
            <v>Customer Service Mgr</v>
          </cell>
          <cell r="G33">
            <v>0</v>
          </cell>
          <cell r="H33">
            <v>0</v>
          </cell>
          <cell r="I33" t="str">
            <v>NonU</v>
          </cell>
          <cell r="J33">
            <v>0</v>
          </cell>
          <cell r="K33">
            <v>37165</v>
          </cell>
          <cell r="L33">
            <v>0</v>
          </cell>
          <cell r="M33">
            <v>627508</v>
          </cell>
          <cell r="N33">
            <v>0</v>
          </cell>
          <cell r="O33">
            <v>0</v>
          </cell>
          <cell r="P33">
            <v>47.517000000000003</v>
          </cell>
        </row>
        <row r="34">
          <cell r="B34">
            <v>95847</v>
          </cell>
          <cell r="C34" t="str">
            <v>0100810</v>
          </cell>
          <cell r="D34" t="str">
            <v>LUJAN, BARBARA M.</v>
          </cell>
          <cell r="E34" t="str">
            <v>HRGEN</v>
          </cell>
          <cell r="F34" t="str">
            <v>HR Generalist</v>
          </cell>
          <cell r="G34">
            <v>0</v>
          </cell>
          <cell r="H34">
            <v>0</v>
          </cell>
          <cell r="I34" t="str">
            <v>NonU</v>
          </cell>
          <cell r="J34">
            <v>0</v>
          </cell>
          <cell r="K34">
            <v>35080</v>
          </cell>
          <cell r="L34">
            <v>0</v>
          </cell>
          <cell r="M34">
            <v>95847</v>
          </cell>
          <cell r="N34">
            <v>0</v>
          </cell>
          <cell r="O34">
            <v>0</v>
          </cell>
          <cell r="P34">
            <v>42.902000000000001</v>
          </cell>
        </row>
        <row r="35">
          <cell r="B35">
            <v>681862</v>
          </cell>
          <cell r="C35" t="str">
            <v>0100060</v>
          </cell>
          <cell r="D35" t="str">
            <v>FOSS, SABRINA D.</v>
          </cell>
          <cell r="E35" t="str">
            <v>SLREPN</v>
          </cell>
          <cell r="F35" t="str">
            <v>Sales Representative (noncomm)</v>
          </cell>
          <cell r="G35">
            <v>0</v>
          </cell>
          <cell r="H35">
            <v>0</v>
          </cell>
          <cell r="I35" t="str">
            <v>NonU</v>
          </cell>
          <cell r="J35">
            <v>0</v>
          </cell>
          <cell r="K35">
            <v>37431</v>
          </cell>
          <cell r="L35">
            <v>0</v>
          </cell>
          <cell r="M35">
            <v>681862</v>
          </cell>
          <cell r="N35">
            <v>0</v>
          </cell>
          <cell r="O35">
            <v>0</v>
          </cell>
          <cell r="P35">
            <v>33.125</v>
          </cell>
        </row>
        <row r="36">
          <cell r="B36">
            <v>48274</v>
          </cell>
          <cell r="C36" t="str">
            <v>0100010</v>
          </cell>
          <cell r="D36" t="str">
            <v>GOMEZ, JOSE L.</v>
          </cell>
          <cell r="E36" t="str">
            <v>OPSUP</v>
          </cell>
          <cell r="F36" t="str">
            <v>Operations Supvsr</v>
          </cell>
          <cell r="G36">
            <v>0</v>
          </cell>
          <cell r="H36" t="str">
            <v>DSP</v>
          </cell>
          <cell r="I36" t="str">
            <v>NonU</v>
          </cell>
          <cell r="J36">
            <v>0</v>
          </cell>
          <cell r="K36">
            <v>32668</v>
          </cell>
          <cell r="L36">
            <v>0</v>
          </cell>
          <cell r="M36">
            <v>48274</v>
          </cell>
          <cell r="N36">
            <v>0</v>
          </cell>
          <cell r="O36">
            <v>0</v>
          </cell>
          <cell r="P36">
            <v>36.835999999999999</v>
          </cell>
        </row>
        <row r="37">
          <cell r="B37">
            <v>801158</v>
          </cell>
          <cell r="C37" t="str">
            <v>0100300</v>
          </cell>
          <cell r="D37" t="str">
            <v>RISI, RONALD</v>
          </cell>
          <cell r="E37" t="str">
            <v>OPSMG</v>
          </cell>
          <cell r="F37" t="str">
            <v>Operations Manager</v>
          </cell>
          <cell r="G37">
            <v>0</v>
          </cell>
          <cell r="H37" t="str">
            <v>NWS</v>
          </cell>
          <cell r="I37" t="str">
            <v>NonU</v>
          </cell>
          <cell r="J37">
            <v>0</v>
          </cell>
          <cell r="K37">
            <v>37874</v>
          </cell>
          <cell r="L37">
            <v>0</v>
          </cell>
          <cell r="M37">
            <v>801158</v>
          </cell>
          <cell r="N37">
            <v>0</v>
          </cell>
          <cell r="O37">
            <v>0</v>
          </cell>
          <cell r="P37">
            <v>37.895000000000003</v>
          </cell>
        </row>
        <row r="38">
          <cell r="B38">
            <v>101354</v>
          </cell>
          <cell r="C38" t="str">
            <v>0100810</v>
          </cell>
          <cell r="D38" t="str">
            <v>QUILLEN, MAURICE B.</v>
          </cell>
          <cell r="E38" t="str">
            <v>GNMGR</v>
          </cell>
          <cell r="F38" t="str">
            <v>General Mgr</v>
          </cell>
          <cell r="G38">
            <v>0</v>
          </cell>
          <cell r="H38" t="str">
            <v>MGR</v>
          </cell>
          <cell r="I38" t="str">
            <v>NonU</v>
          </cell>
          <cell r="J38">
            <v>0</v>
          </cell>
          <cell r="K38">
            <v>32724</v>
          </cell>
          <cell r="L38">
            <v>0</v>
          </cell>
          <cell r="M38">
            <v>101354</v>
          </cell>
          <cell r="N38">
            <v>0</v>
          </cell>
          <cell r="O38">
            <v>0</v>
          </cell>
          <cell r="P38">
            <v>81.846000000000004</v>
          </cell>
        </row>
        <row r="39">
          <cell r="B39">
            <v>1207821</v>
          </cell>
          <cell r="C39" t="str">
            <v>0100810</v>
          </cell>
          <cell r="D39" t="str">
            <v>BROWN, SUSAN C.</v>
          </cell>
          <cell r="E39" t="str">
            <v>OFCCD</v>
          </cell>
          <cell r="F39" t="str">
            <v>Office Coordinator</v>
          </cell>
          <cell r="G39">
            <v>0</v>
          </cell>
          <cell r="H39" t="str">
            <v>OFC</v>
          </cell>
          <cell r="I39" t="str">
            <v>NonEx</v>
          </cell>
          <cell r="J39">
            <v>0</v>
          </cell>
          <cell r="K39">
            <v>38443</v>
          </cell>
          <cell r="L39">
            <v>0</v>
          </cell>
          <cell r="M39">
            <v>1207821</v>
          </cell>
          <cell r="N39">
            <v>0</v>
          </cell>
          <cell r="O39">
            <v>0</v>
          </cell>
          <cell r="P39">
            <v>31.617000000000001</v>
          </cell>
        </row>
        <row r="40">
          <cell r="B40">
            <v>1570996</v>
          </cell>
          <cell r="C40" t="str">
            <v>0100810</v>
          </cell>
          <cell r="D40" t="str">
            <v>TRINH, PHUONG M.</v>
          </cell>
          <cell r="E40" t="str">
            <v>ACTMS</v>
          </cell>
          <cell r="F40" t="str">
            <v>Accounting Mgr, Sub</v>
          </cell>
          <cell r="G40">
            <v>0</v>
          </cell>
          <cell r="H40">
            <v>0</v>
          </cell>
          <cell r="I40" t="str">
            <v>NonU</v>
          </cell>
          <cell r="J40">
            <v>0</v>
          </cell>
          <cell r="K40">
            <v>38567</v>
          </cell>
          <cell r="L40">
            <v>0</v>
          </cell>
          <cell r="M40">
            <v>1570996</v>
          </cell>
          <cell r="N40">
            <v>0</v>
          </cell>
          <cell r="O40">
            <v>0</v>
          </cell>
          <cell r="P40">
            <v>38.197000000000003</v>
          </cell>
        </row>
        <row r="41">
          <cell r="B41">
            <v>1818699</v>
          </cell>
          <cell r="C41" t="str">
            <v>0100010</v>
          </cell>
          <cell r="D41" t="str">
            <v>BELL, BRIAN C.</v>
          </cell>
          <cell r="E41" t="str">
            <v>OPSUP</v>
          </cell>
          <cell r="F41" t="str">
            <v>Operations Supvsr</v>
          </cell>
          <cell r="G41">
            <v>0</v>
          </cell>
          <cell r="H41">
            <v>0</v>
          </cell>
          <cell r="I41" t="str">
            <v>NonU</v>
          </cell>
          <cell r="J41">
            <v>0</v>
          </cell>
          <cell r="K41">
            <v>38636</v>
          </cell>
          <cell r="L41">
            <v>0</v>
          </cell>
          <cell r="M41">
            <v>1818699</v>
          </cell>
          <cell r="N41">
            <v>0</v>
          </cell>
          <cell r="O41">
            <v>0</v>
          </cell>
          <cell r="P41">
            <v>29.831</v>
          </cell>
        </row>
        <row r="42">
          <cell r="B42">
            <v>1818816</v>
          </cell>
          <cell r="C42" t="str">
            <v>0100120</v>
          </cell>
          <cell r="D42" t="str">
            <v>MILANI, RAYMOND P.</v>
          </cell>
          <cell r="E42" t="str">
            <v>OPSUP</v>
          </cell>
          <cell r="F42" t="str">
            <v>Operations Supvsr</v>
          </cell>
          <cell r="G42">
            <v>0</v>
          </cell>
          <cell r="H42">
            <v>0</v>
          </cell>
          <cell r="I42" t="str">
            <v>NonU</v>
          </cell>
          <cell r="J42">
            <v>0</v>
          </cell>
          <cell r="K42">
            <v>38637</v>
          </cell>
          <cell r="L42">
            <v>0</v>
          </cell>
          <cell r="M42">
            <v>1818816</v>
          </cell>
          <cell r="N42">
            <v>0</v>
          </cell>
          <cell r="O42">
            <v>0</v>
          </cell>
          <cell r="P42">
            <v>30.122</v>
          </cell>
        </row>
        <row r="43">
          <cell r="B43">
            <v>57306</v>
          </cell>
          <cell r="C43" t="str">
            <v>0100010</v>
          </cell>
          <cell r="D43" t="str">
            <v>BONGI, GLEN</v>
          </cell>
          <cell r="E43" t="str">
            <v>OPSMG</v>
          </cell>
          <cell r="F43" t="str">
            <v>Operations Manager</v>
          </cell>
          <cell r="G43">
            <v>0</v>
          </cell>
          <cell r="H43">
            <v>0</v>
          </cell>
          <cell r="I43" t="str">
            <v>NonU</v>
          </cell>
          <cell r="J43">
            <v>0</v>
          </cell>
          <cell r="K43">
            <v>31936</v>
          </cell>
          <cell r="L43">
            <v>0</v>
          </cell>
          <cell r="M43">
            <v>57306</v>
          </cell>
          <cell r="N43">
            <v>0</v>
          </cell>
          <cell r="O43">
            <v>0</v>
          </cell>
          <cell r="P43">
            <v>46.604999999999997</v>
          </cell>
        </row>
        <row r="44">
          <cell r="B44">
            <v>80451</v>
          </cell>
          <cell r="C44" t="str">
            <v>0100510</v>
          </cell>
          <cell r="D44" t="str">
            <v>DEMARTINI, MARTY</v>
          </cell>
          <cell r="E44" t="str">
            <v>MAIMG</v>
          </cell>
          <cell r="F44" t="str">
            <v>Maintenance Mgr</v>
          </cell>
          <cell r="G44">
            <v>0</v>
          </cell>
          <cell r="H44">
            <v>0</v>
          </cell>
          <cell r="I44" t="str">
            <v>NonU</v>
          </cell>
          <cell r="J44">
            <v>0</v>
          </cell>
          <cell r="K44">
            <v>33672</v>
          </cell>
          <cell r="L44">
            <v>0</v>
          </cell>
          <cell r="M44">
            <v>80451</v>
          </cell>
          <cell r="N44">
            <v>0</v>
          </cell>
          <cell r="O44">
            <v>0</v>
          </cell>
          <cell r="P44">
            <v>52.247999999999998</v>
          </cell>
        </row>
        <row r="45">
          <cell r="B45">
            <v>2330901</v>
          </cell>
          <cell r="C45" t="str">
            <v>0100010</v>
          </cell>
          <cell r="D45" t="str">
            <v>MIRT, MARCUS J.</v>
          </cell>
          <cell r="E45" t="str">
            <v>OPSUP</v>
          </cell>
          <cell r="F45" t="str">
            <v>Operations Supvsr</v>
          </cell>
          <cell r="G45">
            <v>0</v>
          </cell>
          <cell r="H45">
            <v>0</v>
          </cell>
          <cell r="I45" t="str">
            <v>NonU</v>
          </cell>
          <cell r="J45">
            <v>0</v>
          </cell>
          <cell r="K45">
            <v>38823</v>
          </cell>
          <cell r="L45">
            <v>0</v>
          </cell>
          <cell r="M45">
            <v>2330901</v>
          </cell>
          <cell r="N45">
            <v>0</v>
          </cell>
          <cell r="O45">
            <v>0</v>
          </cell>
          <cell r="P45">
            <v>34.862000000000002</v>
          </cell>
        </row>
        <row r="46">
          <cell r="B46">
            <v>612293</v>
          </cell>
          <cell r="C46" t="str">
            <v>0100010</v>
          </cell>
          <cell r="D46" t="str">
            <v>WILLIAMS, MORRIS O.</v>
          </cell>
          <cell r="E46" t="str">
            <v>OPSUP</v>
          </cell>
          <cell r="F46" t="str">
            <v>Operations Supvsr</v>
          </cell>
          <cell r="G46">
            <v>0</v>
          </cell>
          <cell r="H46" t="str">
            <v>DB</v>
          </cell>
          <cell r="I46" t="str">
            <v>NonU</v>
          </cell>
          <cell r="J46">
            <v>0</v>
          </cell>
          <cell r="K46">
            <v>37116</v>
          </cell>
          <cell r="L46">
            <v>0</v>
          </cell>
          <cell r="M46">
            <v>612293</v>
          </cell>
          <cell r="N46">
            <v>0</v>
          </cell>
          <cell r="O46">
            <v>0</v>
          </cell>
          <cell r="P46">
            <v>32.963999999999999</v>
          </cell>
        </row>
        <row r="47">
          <cell r="B47">
            <v>431126</v>
          </cell>
          <cell r="C47" t="str">
            <v>0100120</v>
          </cell>
          <cell r="D47" t="str">
            <v>GREEN, ANDREW H.</v>
          </cell>
          <cell r="E47" t="str">
            <v>SLREPN</v>
          </cell>
          <cell r="F47" t="str">
            <v>Sales Representative (noncomm)</v>
          </cell>
          <cell r="G47">
            <v>0</v>
          </cell>
          <cell r="H47">
            <v>0</v>
          </cell>
          <cell r="I47" t="str">
            <v>NonU</v>
          </cell>
          <cell r="J47">
            <v>0</v>
          </cell>
          <cell r="K47">
            <v>36395</v>
          </cell>
          <cell r="L47">
            <v>0</v>
          </cell>
          <cell r="M47">
            <v>431126</v>
          </cell>
          <cell r="N47">
            <v>0</v>
          </cell>
          <cell r="O47">
            <v>0</v>
          </cell>
          <cell r="P47">
            <v>31.826000000000001</v>
          </cell>
        </row>
        <row r="48">
          <cell r="B48">
            <v>600014</v>
          </cell>
          <cell r="C48" t="str">
            <v>0100010</v>
          </cell>
          <cell r="D48" t="str">
            <v>DAVISON, SEAN W.</v>
          </cell>
          <cell r="E48" t="str">
            <v>OPSMG</v>
          </cell>
          <cell r="F48" t="str">
            <v>Operations Manager</v>
          </cell>
          <cell r="G48">
            <v>0</v>
          </cell>
          <cell r="H48">
            <v>0</v>
          </cell>
          <cell r="I48" t="str">
            <v>NonU</v>
          </cell>
          <cell r="J48">
            <v>0</v>
          </cell>
          <cell r="K48">
            <v>37074</v>
          </cell>
          <cell r="L48">
            <v>0</v>
          </cell>
          <cell r="M48">
            <v>600014</v>
          </cell>
          <cell r="N48">
            <v>0</v>
          </cell>
          <cell r="O48">
            <v>0</v>
          </cell>
          <cell r="P48">
            <v>39.783000000000001</v>
          </cell>
        </row>
        <row r="49">
          <cell r="B49">
            <v>43975</v>
          </cell>
          <cell r="C49" t="str">
            <v>0100010</v>
          </cell>
          <cell r="D49" t="str">
            <v>PARSONS, LANCE</v>
          </cell>
          <cell r="E49" t="str">
            <v>OPSUP</v>
          </cell>
          <cell r="F49" t="str">
            <v>Operations Supvsr</v>
          </cell>
          <cell r="G49">
            <v>0</v>
          </cell>
          <cell r="H49" t="str">
            <v>OFC</v>
          </cell>
          <cell r="I49" t="str">
            <v>NonU</v>
          </cell>
          <cell r="J49">
            <v>0</v>
          </cell>
          <cell r="K49">
            <v>31936</v>
          </cell>
          <cell r="L49">
            <v>0</v>
          </cell>
          <cell r="M49">
            <v>43975</v>
          </cell>
          <cell r="N49">
            <v>0</v>
          </cell>
          <cell r="O49">
            <v>0</v>
          </cell>
          <cell r="P49">
            <v>36.732999999999997</v>
          </cell>
        </row>
        <row r="50">
          <cell r="B50">
            <v>4552961</v>
          </cell>
          <cell r="C50" t="str">
            <v>0100011</v>
          </cell>
          <cell r="D50" t="str">
            <v>ZHANG, KEVIN M.</v>
          </cell>
          <cell r="E50" t="str">
            <v>RTMPS</v>
          </cell>
          <cell r="F50" t="str">
            <v>Route Mapping Specialist</v>
          </cell>
          <cell r="G50">
            <v>0</v>
          </cell>
          <cell r="H50" t="str">
            <v>OFC</v>
          </cell>
          <cell r="I50" t="str">
            <v>NonEx</v>
          </cell>
          <cell r="J50">
            <v>0</v>
          </cell>
          <cell r="K50">
            <v>40651</v>
          </cell>
          <cell r="L50">
            <v>0</v>
          </cell>
          <cell r="M50">
            <v>4552961</v>
          </cell>
          <cell r="N50">
            <v>0</v>
          </cell>
          <cell r="O50" t="str">
            <v>Pay Start Date</v>
          </cell>
          <cell r="P50">
            <v>25.875</v>
          </cell>
        </row>
        <row r="51">
          <cell r="B51">
            <v>4593510</v>
          </cell>
          <cell r="C51" t="str">
            <v>0100120</v>
          </cell>
          <cell r="D51" t="str">
            <v>KATONA, ANDREW J.</v>
          </cell>
          <cell r="E51" t="str">
            <v>SLREPN</v>
          </cell>
          <cell r="F51" t="str">
            <v>Sales Representative (noncomm)</v>
          </cell>
          <cell r="G51">
            <v>0</v>
          </cell>
          <cell r="H51" t="str">
            <v>OFC</v>
          </cell>
          <cell r="I51" t="str">
            <v>NonU</v>
          </cell>
          <cell r="J51">
            <v>0</v>
          </cell>
          <cell r="K51">
            <v>40437</v>
          </cell>
          <cell r="L51">
            <v>0</v>
          </cell>
          <cell r="M51">
            <v>4593510</v>
          </cell>
          <cell r="N51">
            <v>0</v>
          </cell>
          <cell r="O51">
            <v>0</v>
          </cell>
          <cell r="P51">
            <v>31.045999999999999</v>
          </cell>
        </row>
        <row r="52">
          <cell r="B52">
            <v>3416968</v>
          </cell>
          <cell r="C52" t="str">
            <v>0100120</v>
          </cell>
          <cell r="D52" t="str">
            <v>VALLE TREFREN, MARIA E.</v>
          </cell>
          <cell r="E52" t="str">
            <v>DIVAUD</v>
          </cell>
          <cell r="F52" t="str">
            <v>Diversion Auditor</v>
          </cell>
          <cell r="G52">
            <v>0</v>
          </cell>
          <cell r="H52" t="str">
            <v>OFC</v>
          </cell>
          <cell r="I52" t="str">
            <v>NonEx</v>
          </cell>
          <cell r="J52">
            <v>0</v>
          </cell>
          <cell r="K52">
            <v>39286</v>
          </cell>
          <cell r="L52">
            <v>0</v>
          </cell>
          <cell r="M52">
            <v>3416968</v>
          </cell>
          <cell r="N52">
            <v>0</v>
          </cell>
          <cell r="O52">
            <v>0</v>
          </cell>
          <cell r="P52">
            <v>25.655999999999999</v>
          </cell>
        </row>
        <row r="53">
          <cell r="B53">
            <v>3536880</v>
          </cell>
          <cell r="C53" t="str">
            <v>0100120</v>
          </cell>
          <cell r="D53" t="str">
            <v>OBERMEIT, HEIDI M.</v>
          </cell>
          <cell r="E53" t="str">
            <v>DIVAUD</v>
          </cell>
          <cell r="F53" t="str">
            <v>Diversion Auditor</v>
          </cell>
          <cell r="G53">
            <v>0</v>
          </cell>
          <cell r="H53" t="str">
            <v>OFC</v>
          </cell>
          <cell r="I53" t="str">
            <v>NonEx</v>
          </cell>
          <cell r="J53">
            <v>0</v>
          </cell>
          <cell r="K53">
            <v>39323</v>
          </cell>
          <cell r="L53">
            <v>0</v>
          </cell>
          <cell r="M53">
            <v>3536880</v>
          </cell>
          <cell r="N53">
            <v>0</v>
          </cell>
          <cell r="O53">
            <v>0</v>
          </cell>
          <cell r="P53">
            <v>25.655999999999999</v>
          </cell>
        </row>
        <row r="54">
          <cell r="B54">
            <v>3756292</v>
          </cell>
          <cell r="C54" t="str">
            <v>0100120</v>
          </cell>
          <cell r="D54" t="str">
            <v>KLING, DANIEL T.</v>
          </cell>
          <cell r="E54" t="str">
            <v>DIVAUD</v>
          </cell>
          <cell r="F54" t="str">
            <v>Diversion Auditor</v>
          </cell>
          <cell r="G54">
            <v>0</v>
          </cell>
          <cell r="H54" t="str">
            <v>OFC</v>
          </cell>
          <cell r="I54" t="str">
            <v>NonEx</v>
          </cell>
          <cell r="J54">
            <v>0</v>
          </cell>
          <cell r="K54">
            <v>39416</v>
          </cell>
          <cell r="L54">
            <v>0</v>
          </cell>
          <cell r="M54">
            <v>3756292</v>
          </cell>
          <cell r="N54">
            <v>0</v>
          </cell>
          <cell r="O54">
            <v>0</v>
          </cell>
          <cell r="P54">
            <v>24.405999999999999</v>
          </cell>
        </row>
        <row r="55">
          <cell r="B55">
            <v>20618</v>
          </cell>
          <cell r="C55" t="str">
            <v>0100010</v>
          </cell>
          <cell r="D55" t="str">
            <v>TRAVERSO, THOMAS L</v>
          </cell>
          <cell r="E55" t="str">
            <v>RTELD</v>
          </cell>
          <cell r="F55" t="str">
            <v>Route Leadperson</v>
          </cell>
          <cell r="G55" t="str">
            <v>350G</v>
          </cell>
          <cell r="H55" t="str">
            <v>DSP</v>
          </cell>
          <cell r="I55" t="str">
            <v>Driver - Lead</v>
          </cell>
          <cell r="J55">
            <v>0</v>
          </cell>
          <cell r="K55">
            <v>25965</v>
          </cell>
          <cell r="L55">
            <v>0</v>
          </cell>
          <cell r="M55">
            <v>20618</v>
          </cell>
          <cell r="N55">
            <v>0</v>
          </cell>
          <cell r="O55">
            <v>0</v>
          </cell>
          <cell r="P55">
            <v>42.23</v>
          </cell>
        </row>
        <row r="56">
          <cell r="B56">
            <v>20773</v>
          </cell>
          <cell r="C56" t="str">
            <v>0100060</v>
          </cell>
          <cell r="D56" t="str">
            <v>GONZALEZ, HECTOR M.</v>
          </cell>
          <cell r="E56" t="str">
            <v>DRDBOX</v>
          </cell>
          <cell r="F56" t="str">
            <v>Driver - Debris Box</v>
          </cell>
          <cell r="G56" t="str">
            <v>350G</v>
          </cell>
          <cell r="H56" t="str">
            <v>DSP</v>
          </cell>
          <cell r="I56" t="str">
            <v>Driver - Lead</v>
          </cell>
          <cell r="J56">
            <v>0</v>
          </cell>
          <cell r="K56">
            <v>26882</v>
          </cell>
          <cell r="L56">
            <v>0</v>
          </cell>
          <cell r="M56">
            <v>20773</v>
          </cell>
          <cell r="N56">
            <v>0</v>
          </cell>
          <cell r="O56">
            <v>0</v>
          </cell>
          <cell r="P56">
            <v>42.23</v>
          </cell>
        </row>
        <row r="57">
          <cell r="B57">
            <v>20870</v>
          </cell>
          <cell r="C57" t="str">
            <v>0100010</v>
          </cell>
          <cell r="D57" t="str">
            <v>PICAZO, ENGELBERT</v>
          </cell>
          <cell r="E57" t="str">
            <v>DRCOM</v>
          </cell>
          <cell r="F57" t="str">
            <v>Driver - Commercial</v>
          </cell>
          <cell r="G57" t="str">
            <v>350G</v>
          </cell>
          <cell r="H57" t="str">
            <v>DSP</v>
          </cell>
          <cell r="I57" t="str">
            <v>Driver - Lead</v>
          </cell>
          <cell r="J57">
            <v>0</v>
          </cell>
          <cell r="K57">
            <v>26897</v>
          </cell>
          <cell r="L57">
            <v>0</v>
          </cell>
          <cell r="M57">
            <v>20870</v>
          </cell>
          <cell r="N57">
            <v>0</v>
          </cell>
          <cell r="O57">
            <v>0</v>
          </cell>
          <cell r="P57">
            <v>42.23</v>
          </cell>
        </row>
        <row r="58">
          <cell r="B58">
            <v>21961</v>
          </cell>
          <cell r="C58" t="str">
            <v>0100014</v>
          </cell>
          <cell r="D58" t="str">
            <v>PADILLA, ABEL</v>
          </cell>
          <cell r="E58" t="str">
            <v>FTSTC3</v>
          </cell>
          <cell r="F58" t="str">
            <v>Driver - Fantastic 3</v>
          </cell>
          <cell r="G58" t="str">
            <v>350G</v>
          </cell>
          <cell r="H58" t="str">
            <v>DSP</v>
          </cell>
          <cell r="I58" t="str">
            <v>Driver - Lead</v>
          </cell>
          <cell r="J58">
            <v>0</v>
          </cell>
          <cell r="K58">
            <v>27955</v>
          </cell>
          <cell r="L58">
            <v>0</v>
          </cell>
          <cell r="M58">
            <v>21961</v>
          </cell>
          <cell r="N58">
            <v>0</v>
          </cell>
          <cell r="O58">
            <v>0</v>
          </cell>
          <cell r="P58">
            <v>42.23</v>
          </cell>
        </row>
        <row r="59">
          <cell r="B59">
            <v>20651</v>
          </cell>
          <cell r="C59" t="str">
            <v>0100060</v>
          </cell>
          <cell r="D59" t="str">
            <v>BAISLEY, CARL</v>
          </cell>
          <cell r="E59" t="str">
            <v>DRDBOX</v>
          </cell>
          <cell r="F59" t="str">
            <v>Driver - Debris Box</v>
          </cell>
          <cell r="G59" t="str">
            <v>350G</v>
          </cell>
          <cell r="H59" t="str">
            <v>DSP</v>
          </cell>
          <cell r="I59" t="str">
            <v>Driver - Lead</v>
          </cell>
          <cell r="J59">
            <v>0</v>
          </cell>
          <cell r="K59">
            <v>28163</v>
          </cell>
          <cell r="L59">
            <v>0</v>
          </cell>
          <cell r="M59">
            <v>20651</v>
          </cell>
          <cell r="N59">
            <v>0</v>
          </cell>
          <cell r="O59">
            <v>0</v>
          </cell>
          <cell r="P59">
            <v>42.23</v>
          </cell>
        </row>
        <row r="60">
          <cell r="B60">
            <v>20765</v>
          </cell>
          <cell r="C60" t="str">
            <v>0100060</v>
          </cell>
          <cell r="D60" t="str">
            <v>GONZALEZ, FERNANDO</v>
          </cell>
          <cell r="E60" t="str">
            <v>DRDBOX</v>
          </cell>
          <cell r="F60" t="str">
            <v>Driver - Debris Box</v>
          </cell>
          <cell r="G60" t="str">
            <v>350G</v>
          </cell>
          <cell r="H60" t="str">
            <v>DSP</v>
          </cell>
          <cell r="I60" t="str">
            <v>Driver - Lead</v>
          </cell>
          <cell r="J60">
            <v>0</v>
          </cell>
          <cell r="K60">
            <v>28281</v>
          </cell>
          <cell r="L60">
            <v>0</v>
          </cell>
          <cell r="M60">
            <v>20765</v>
          </cell>
          <cell r="N60">
            <v>0</v>
          </cell>
          <cell r="O60">
            <v>0</v>
          </cell>
          <cell r="P60">
            <v>42.23</v>
          </cell>
        </row>
        <row r="61">
          <cell r="B61">
            <v>21805</v>
          </cell>
          <cell r="C61" t="str">
            <v>0100014</v>
          </cell>
          <cell r="D61" t="str">
            <v>GONZALEZ, GREGORIO</v>
          </cell>
          <cell r="E61" t="str">
            <v>FTSTC3</v>
          </cell>
          <cell r="F61" t="str">
            <v>Driver - Fantastic 3</v>
          </cell>
          <cell r="G61" t="str">
            <v>350G</v>
          </cell>
          <cell r="H61" t="str">
            <v>DSP</v>
          </cell>
          <cell r="I61" t="str">
            <v>Driver - Lead</v>
          </cell>
          <cell r="J61">
            <v>0</v>
          </cell>
          <cell r="K61">
            <v>28283</v>
          </cell>
          <cell r="L61">
            <v>0</v>
          </cell>
          <cell r="M61">
            <v>21805</v>
          </cell>
          <cell r="N61">
            <v>0</v>
          </cell>
          <cell r="O61">
            <v>0</v>
          </cell>
          <cell r="P61">
            <v>42.23</v>
          </cell>
        </row>
        <row r="62">
          <cell r="B62">
            <v>20491</v>
          </cell>
          <cell r="C62" t="str">
            <v>0100041</v>
          </cell>
          <cell r="D62" t="str">
            <v>GIANNONE, LUIGINO S.</v>
          </cell>
          <cell r="E62" t="str">
            <v>DRFTLR</v>
          </cell>
          <cell r="F62" t="str">
            <v>Driver - Frontloader</v>
          </cell>
          <cell r="G62" t="str">
            <v>350G</v>
          </cell>
          <cell r="H62" t="str">
            <v>DSP</v>
          </cell>
          <cell r="I62" t="str">
            <v>Driver - Lead</v>
          </cell>
          <cell r="J62">
            <v>0</v>
          </cell>
          <cell r="K62">
            <v>28296</v>
          </cell>
          <cell r="L62">
            <v>0</v>
          </cell>
          <cell r="M62">
            <v>20491</v>
          </cell>
          <cell r="N62">
            <v>0</v>
          </cell>
          <cell r="O62">
            <v>0</v>
          </cell>
          <cell r="P62">
            <v>42.23</v>
          </cell>
        </row>
        <row r="63">
          <cell r="B63">
            <v>21362</v>
          </cell>
          <cell r="C63" t="str">
            <v>0100120</v>
          </cell>
          <cell r="D63" t="str">
            <v>PESSAGNO, ROBERT L.</v>
          </cell>
          <cell r="E63" t="str">
            <v>DRCOM</v>
          </cell>
          <cell r="F63" t="str">
            <v>Driver - Commercial</v>
          </cell>
          <cell r="G63" t="str">
            <v>350G</v>
          </cell>
          <cell r="H63" t="str">
            <v>DSP</v>
          </cell>
          <cell r="I63" t="str">
            <v>Driver - Lead</v>
          </cell>
          <cell r="J63">
            <v>0</v>
          </cell>
          <cell r="K63">
            <v>28649</v>
          </cell>
          <cell r="L63">
            <v>0</v>
          </cell>
          <cell r="M63">
            <v>21362</v>
          </cell>
          <cell r="N63">
            <v>0</v>
          </cell>
          <cell r="O63">
            <v>0</v>
          </cell>
          <cell r="P63">
            <v>42.23</v>
          </cell>
        </row>
        <row r="64">
          <cell r="B64">
            <v>21792</v>
          </cell>
          <cell r="C64" t="str">
            <v>0100060</v>
          </cell>
          <cell r="D64" t="str">
            <v>GONZALEZ, GABRIEL</v>
          </cell>
          <cell r="E64" t="str">
            <v>DRDBOX</v>
          </cell>
          <cell r="F64" t="str">
            <v>Driver - Debris Box</v>
          </cell>
          <cell r="G64" t="str">
            <v>350G</v>
          </cell>
          <cell r="H64" t="str">
            <v>DSP</v>
          </cell>
          <cell r="I64" t="str">
            <v>Driver - Lead</v>
          </cell>
          <cell r="J64">
            <v>0</v>
          </cell>
          <cell r="K64">
            <v>28947</v>
          </cell>
          <cell r="L64">
            <v>0</v>
          </cell>
          <cell r="M64">
            <v>21792</v>
          </cell>
          <cell r="N64">
            <v>0</v>
          </cell>
          <cell r="O64">
            <v>0</v>
          </cell>
          <cell r="P64">
            <v>42.23</v>
          </cell>
        </row>
        <row r="65">
          <cell r="B65">
            <v>21389</v>
          </cell>
          <cell r="C65" t="str">
            <v>0100010</v>
          </cell>
          <cell r="D65" t="str">
            <v>PICAZO, RUBEN</v>
          </cell>
          <cell r="E65" t="str">
            <v>DRIVER</v>
          </cell>
          <cell r="F65" t="str">
            <v>Driver</v>
          </cell>
          <cell r="G65" t="str">
            <v>350G</v>
          </cell>
          <cell r="H65" t="str">
            <v>DSP</v>
          </cell>
          <cell r="I65" t="str">
            <v>Driver - Reg.</v>
          </cell>
          <cell r="J65">
            <v>0</v>
          </cell>
          <cell r="K65">
            <v>29021</v>
          </cell>
          <cell r="L65">
            <v>0</v>
          </cell>
          <cell r="M65">
            <v>21389</v>
          </cell>
          <cell r="N65">
            <v>0</v>
          </cell>
          <cell r="O65">
            <v>0</v>
          </cell>
          <cell r="P65">
            <v>42.23</v>
          </cell>
        </row>
        <row r="66">
          <cell r="B66">
            <v>20511</v>
          </cell>
          <cell r="C66" t="str">
            <v>0100200</v>
          </cell>
          <cell r="D66" t="str">
            <v>MARCHINI, ANDREA</v>
          </cell>
          <cell r="E66" t="str">
            <v>FTSTC3</v>
          </cell>
          <cell r="F66" t="str">
            <v>Driver - Fantastic 3</v>
          </cell>
          <cell r="G66" t="str">
            <v>350G</v>
          </cell>
          <cell r="H66" t="str">
            <v>DSP</v>
          </cell>
          <cell r="I66" t="str">
            <v>Driver - Lead</v>
          </cell>
          <cell r="J66">
            <v>0</v>
          </cell>
          <cell r="K66">
            <v>29065</v>
          </cell>
          <cell r="L66">
            <v>0</v>
          </cell>
          <cell r="M66">
            <v>20511</v>
          </cell>
          <cell r="N66">
            <v>0</v>
          </cell>
          <cell r="O66">
            <v>0</v>
          </cell>
          <cell r="P66">
            <v>42.23</v>
          </cell>
        </row>
        <row r="67">
          <cell r="B67">
            <v>21434</v>
          </cell>
          <cell r="C67" t="str">
            <v>0100014</v>
          </cell>
          <cell r="D67" t="str">
            <v>REYNOSO, ALFONSO G.</v>
          </cell>
          <cell r="E67" t="str">
            <v>FTSTC3</v>
          </cell>
          <cell r="F67" t="str">
            <v>Driver - Fantastic 3</v>
          </cell>
          <cell r="G67" t="str">
            <v>350G</v>
          </cell>
          <cell r="H67" t="str">
            <v>DSP</v>
          </cell>
          <cell r="I67" t="str">
            <v>Driver - Lead</v>
          </cell>
          <cell r="J67">
            <v>0</v>
          </cell>
          <cell r="K67">
            <v>29073</v>
          </cell>
          <cell r="L67">
            <v>0</v>
          </cell>
          <cell r="M67">
            <v>21434</v>
          </cell>
          <cell r="N67">
            <v>0</v>
          </cell>
          <cell r="O67">
            <v>0</v>
          </cell>
          <cell r="P67">
            <v>42.23</v>
          </cell>
        </row>
        <row r="68">
          <cell r="B68">
            <v>21194</v>
          </cell>
          <cell r="C68" t="str">
            <v>0100300</v>
          </cell>
          <cell r="D68" t="str">
            <v>GONZALEZ, LUIS G</v>
          </cell>
          <cell r="E68" t="str">
            <v>DRDBOX</v>
          </cell>
          <cell r="F68" t="str">
            <v>Driver - Debris Box</v>
          </cell>
          <cell r="G68" t="str">
            <v>350G</v>
          </cell>
          <cell r="H68" t="str">
            <v>DSP</v>
          </cell>
          <cell r="I68" t="str">
            <v>Driver - Lead</v>
          </cell>
          <cell r="J68">
            <v>0</v>
          </cell>
          <cell r="K68">
            <v>29283</v>
          </cell>
          <cell r="L68">
            <v>0</v>
          </cell>
          <cell r="M68">
            <v>21194</v>
          </cell>
          <cell r="N68">
            <v>0</v>
          </cell>
          <cell r="O68">
            <v>0</v>
          </cell>
          <cell r="P68">
            <v>42.23</v>
          </cell>
        </row>
        <row r="69">
          <cell r="B69">
            <v>21320</v>
          </cell>
          <cell r="C69" t="str">
            <v>0100014</v>
          </cell>
          <cell r="D69" t="str">
            <v>PADILLA, OCTAVIO</v>
          </cell>
          <cell r="E69" t="str">
            <v>HELPER</v>
          </cell>
          <cell r="F69" t="str">
            <v>Helper</v>
          </cell>
          <cell r="G69" t="str">
            <v>350G</v>
          </cell>
          <cell r="H69" t="str">
            <v>DSP</v>
          </cell>
          <cell r="I69" t="str">
            <v>Helper</v>
          </cell>
          <cell r="J69">
            <v>0</v>
          </cell>
          <cell r="K69">
            <v>29416</v>
          </cell>
          <cell r="L69">
            <v>0</v>
          </cell>
          <cell r="M69">
            <v>21320</v>
          </cell>
          <cell r="N69">
            <v>0</v>
          </cell>
          <cell r="O69">
            <v>0</v>
          </cell>
          <cell r="P69">
            <v>40.18</v>
          </cell>
        </row>
        <row r="70">
          <cell r="B70">
            <v>21135</v>
          </cell>
          <cell r="C70" t="str">
            <v>0100014</v>
          </cell>
          <cell r="D70" t="str">
            <v>FRIAS, MOISES</v>
          </cell>
          <cell r="E70" t="str">
            <v>FTSTC3</v>
          </cell>
          <cell r="F70" t="str">
            <v>Driver - Fantastic 3</v>
          </cell>
          <cell r="G70" t="str">
            <v>350G</v>
          </cell>
          <cell r="H70" t="str">
            <v>DSP</v>
          </cell>
          <cell r="I70" t="str">
            <v>Driver - Lead</v>
          </cell>
          <cell r="J70">
            <v>0</v>
          </cell>
          <cell r="K70">
            <v>29453</v>
          </cell>
          <cell r="L70">
            <v>0</v>
          </cell>
          <cell r="M70">
            <v>21135</v>
          </cell>
          <cell r="N70">
            <v>0</v>
          </cell>
          <cell r="O70">
            <v>0</v>
          </cell>
          <cell r="P70">
            <v>42.23</v>
          </cell>
        </row>
        <row r="71">
          <cell r="B71">
            <v>21240</v>
          </cell>
          <cell r="C71" t="str">
            <v>0100120</v>
          </cell>
          <cell r="D71" t="str">
            <v>LOPEZ, MANUEL</v>
          </cell>
          <cell r="E71" t="str">
            <v>DRCOM</v>
          </cell>
          <cell r="F71" t="str">
            <v>Driver - Commercial</v>
          </cell>
          <cell r="G71" t="str">
            <v>350G</v>
          </cell>
          <cell r="H71" t="str">
            <v>DSP</v>
          </cell>
          <cell r="I71" t="str">
            <v>Driver - Lead</v>
          </cell>
          <cell r="J71">
            <v>0</v>
          </cell>
          <cell r="K71">
            <v>29453</v>
          </cell>
          <cell r="L71">
            <v>0</v>
          </cell>
          <cell r="M71">
            <v>21240</v>
          </cell>
          <cell r="N71">
            <v>0</v>
          </cell>
          <cell r="O71">
            <v>0</v>
          </cell>
          <cell r="P71">
            <v>42.23</v>
          </cell>
        </row>
        <row r="72">
          <cell r="B72">
            <v>20941</v>
          </cell>
          <cell r="C72" t="str">
            <v>0100060</v>
          </cell>
          <cell r="D72" t="str">
            <v>ALCANTAR, JOSE F</v>
          </cell>
          <cell r="E72" t="str">
            <v>DRDBOX</v>
          </cell>
          <cell r="F72" t="str">
            <v>Driver - Debris Box</v>
          </cell>
          <cell r="G72" t="str">
            <v>350G</v>
          </cell>
          <cell r="H72" t="str">
            <v>DSP</v>
          </cell>
          <cell r="I72" t="str">
            <v>Driver - Lead</v>
          </cell>
          <cell r="J72">
            <v>0</v>
          </cell>
          <cell r="K72">
            <v>29458</v>
          </cell>
          <cell r="L72">
            <v>0</v>
          </cell>
          <cell r="M72">
            <v>20941</v>
          </cell>
          <cell r="N72">
            <v>0</v>
          </cell>
          <cell r="O72">
            <v>0</v>
          </cell>
          <cell r="P72">
            <v>42.23</v>
          </cell>
        </row>
        <row r="73">
          <cell r="B73">
            <v>20271</v>
          </cell>
          <cell r="C73" t="str">
            <v>0100510</v>
          </cell>
          <cell r="D73" t="str">
            <v>CATENA, PAUL A.</v>
          </cell>
          <cell r="E73" t="str">
            <v>FOREA2</v>
          </cell>
          <cell r="F73" t="str">
            <v>Foreperson - Shop (ASE 2)</v>
          </cell>
          <cell r="G73" t="str">
            <v>350G</v>
          </cell>
          <cell r="H73" t="str">
            <v>SHP</v>
          </cell>
          <cell r="I73" t="str">
            <v>350G</v>
          </cell>
          <cell r="J73">
            <v>0</v>
          </cell>
          <cell r="K73">
            <v>29706</v>
          </cell>
          <cell r="L73">
            <v>0</v>
          </cell>
          <cell r="M73">
            <v>20271</v>
          </cell>
          <cell r="N73">
            <v>0</v>
          </cell>
          <cell r="O73">
            <v>0</v>
          </cell>
          <cell r="P73">
            <v>49.965000000000003</v>
          </cell>
        </row>
        <row r="74">
          <cell r="B74">
            <v>20280</v>
          </cell>
          <cell r="C74" t="str">
            <v>0100060</v>
          </cell>
          <cell r="D74" t="str">
            <v>COSTANTINI, OSCAR</v>
          </cell>
          <cell r="E74" t="str">
            <v>DRDBOX</v>
          </cell>
          <cell r="F74" t="str">
            <v>Driver - Debris Box</v>
          </cell>
          <cell r="G74" t="str">
            <v>350G</v>
          </cell>
          <cell r="H74" t="str">
            <v>DSP</v>
          </cell>
          <cell r="I74" t="str">
            <v>Driver - Lead</v>
          </cell>
          <cell r="J74">
            <v>0</v>
          </cell>
          <cell r="K74">
            <v>29707</v>
          </cell>
          <cell r="L74">
            <v>0</v>
          </cell>
          <cell r="M74">
            <v>20280</v>
          </cell>
          <cell r="N74">
            <v>0</v>
          </cell>
          <cell r="O74">
            <v>0</v>
          </cell>
          <cell r="P74">
            <v>42.23</v>
          </cell>
        </row>
        <row r="75">
          <cell r="B75">
            <v>21151</v>
          </cell>
          <cell r="C75" t="str">
            <v>0100014</v>
          </cell>
          <cell r="D75" t="str">
            <v>GIULIACCI, MARCO P</v>
          </cell>
          <cell r="E75" t="str">
            <v>FTSTC3</v>
          </cell>
          <cell r="F75" t="str">
            <v>Driver - Fantastic 3</v>
          </cell>
          <cell r="G75" t="str">
            <v>350G</v>
          </cell>
          <cell r="H75" t="str">
            <v>DSP</v>
          </cell>
          <cell r="I75" t="str">
            <v>Driver - Lead</v>
          </cell>
          <cell r="J75">
            <v>0</v>
          </cell>
          <cell r="K75">
            <v>29709</v>
          </cell>
          <cell r="L75">
            <v>0</v>
          </cell>
          <cell r="M75">
            <v>21151</v>
          </cell>
          <cell r="N75">
            <v>0</v>
          </cell>
          <cell r="O75">
            <v>0</v>
          </cell>
          <cell r="P75">
            <v>42.23</v>
          </cell>
        </row>
        <row r="76">
          <cell r="B76">
            <v>20722</v>
          </cell>
          <cell r="C76" t="str">
            <v>0100060</v>
          </cell>
          <cell r="D76" t="str">
            <v>FERGUSON, KEITH</v>
          </cell>
          <cell r="E76" t="str">
            <v>DRDBOX</v>
          </cell>
          <cell r="F76" t="str">
            <v>Driver - Debris Box</v>
          </cell>
          <cell r="G76" t="str">
            <v>350G</v>
          </cell>
          <cell r="H76" t="str">
            <v>DSP</v>
          </cell>
          <cell r="I76" t="str">
            <v>Driver - Lead</v>
          </cell>
          <cell r="J76">
            <v>0</v>
          </cell>
          <cell r="K76">
            <v>29724</v>
          </cell>
          <cell r="L76">
            <v>0</v>
          </cell>
          <cell r="M76">
            <v>20722</v>
          </cell>
          <cell r="N76">
            <v>0</v>
          </cell>
          <cell r="O76">
            <v>0</v>
          </cell>
          <cell r="P76">
            <v>42.23</v>
          </cell>
        </row>
        <row r="77">
          <cell r="B77">
            <v>21565</v>
          </cell>
          <cell r="C77" t="str">
            <v>0100014</v>
          </cell>
          <cell r="D77" t="str">
            <v>BALLESTRAZZE, MARIO</v>
          </cell>
          <cell r="E77" t="str">
            <v>HELPER</v>
          </cell>
          <cell r="F77" t="str">
            <v>Helper</v>
          </cell>
          <cell r="G77" t="str">
            <v>350G</v>
          </cell>
          <cell r="H77" t="str">
            <v>DSP</v>
          </cell>
          <cell r="I77" t="str">
            <v>Helper</v>
          </cell>
          <cell r="J77">
            <v>0</v>
          </cell>
          <cell r="K77">
            <v>29738</v>
          </cell>
          <cell r="L77">
            <v>0</v>
          </cell>
          <cell r="M77">
            <v>21565</v>
          </cell>
          <cell r="N77">
            <v>0</v>
          </cell>
          <cell r="O77">
            <v>0</v>
          </cell>
          <cell r="P77">
            <v>40.18</v>
          </cell>
        </row>
        <row r="78">
          <cell r="B78">
            <v>21645</v>
          </cell>
          <cell r="C78" t="str">
            <v>0100014</v>
          </cell>
          <cell r="D78" t="str">
            <v>CHING, DANNY</v>
          </cell>
          <cell r="E78" t="str">
            <v>FTSTC3</v>
          </cell>
          <cell r="F78" t="str">
            <v>Driver - Fantastic 3</v>
          </cell>
          <cell r="G78" t="str">
            <v>350G</v>
          </cell>
          <cell r="H78" t="str">
            <v>DSP</v>
          </cell>
          <cell r="I78" t="str">
            <v>Driver - Lead</v>
          </cell>
          <cell r="J78">
            <v>0</v>
          </cell>
          <cell r="K78">
            <v>29749</v>
          </cell>
          <cell r="L78">
            <v>0</v>
          </cell>
          <cell r="M78">
            <v>21645</v>
          </cell>
          <cell r="N78">
            <v>0</v>
          </cell>
          <cell r="O78">
            <v>0</v>
          </cell>
          <cell r="P78">
            <v>42.23</v>
          </cell>
        </row>
        <row r="79">
          <cell r="B79">
            <v>21944</v>
          </cell>
          <cell r="C79" t="str">
            <v>0100014</v>
          </cell>
          <cell r="D79" t="str">
            <v>MORALES, JOSE</v>
          </cell>
          <cell r="E79" t="str">
            <v>FTSTC3</v>
          </cell>
          <cell r="F79" t="str">
            <v>Driver - Fantastic 3</v>
          </cell>
          <cell r="G79" t="str">
            <v>350G</v>
          </cell>
          <cell r="H79" t="str">
            <v>DSP</v>
          </cell>
          <cell r="I79" t="str">
            <v>Driver - Lead</v>
          </cell>
          <cell r="J79">
            <v>0</v>
          </cell>
          <cell r="K79">
            <v>30117</v>
          </cell>
          <cell r="L79">
            <v>0</v>
          </cell>
          <cell r="M79">
            <v>21944</v>
          </cell>
          <cell r="N79">
            <v>0</v>
          </cell>
          <cell r="O79">
            <v>0</v>
          </cell>
          <cell r="P79">
            <v>42.23</v>
          </cell>
        </row>
        <row r="80">
          <cell r="B80">
            <v>21400</v>
          </cell>
          <cell r="C80" t="str">
            <v>0100014</v>
          </cell>
          <cell r="D80" t="str">
            <v>PUCCINELLI, DAVID J</v>
          </cell>
          <cell r="E80" t="str">
            <v>FTSTC3</v>
          </cell>
          <cell r="F80" t="str">
            <v>Driver - Fantastic 3</v>
          </cell>
          <cell r="G80" t="str">
            <v>350G</v>
          </cell>
          <cell r="H80" t="str">
            <v>DSP</v>
          </cell>
          <cell r="I80" t="str">
            <v>Driver - Lead</v>
          </cell>
          <cell r="J80">
            <v>0</v>
          </cell>
          <cell r="K80">
            <v>30487</v>
          </cell>
          <cell r="L80">
            <v>0</v>
          </cell>
          <cell r="M80">
            <v>21400</v>
          </cell>
          <cell r="N80">
            <v>0</v>
          </cell>
          <cell r="O80">
            <v>0</v>
          </cell>
          <cell r="P80">
            <v>42.23</v>
          </cell>
        </row>
        <row r="81">
          <cell r="B81">
            <v>21717</v>
          </cell>
          <cell r="C81" t="str">
            <v>0100010</v>
          </cell>
          <cell r="D81" t="str">
            <v>DEVINCENZI, DARYL A</v>
          </cell>
          <cell r="E81" t="str">
            <v>DRIVER</v>
          </cell>
          <cell r="F81" t="str">
            <v>Driver</v>
          </cell>
          <cell r="G81" t="str">
            <v>350G</v>
          </cell>
          <cell r="H81" t="str">
            <v>DSP</v>
          </cell>
          <cell r="I81" t="str">
            <v>Driver - Reg.</v>
          </cell>
          <cell r="J81">
            <v>0</v>
          </cell>
          <cell r="K81">
            <v>30487</v>
          </cell>
          <cell r="L81">
            <v>0</v>
          </cell>
          <cell r="M81">
            <v>21717</v>
          </cell>
          <cell r="N81">
            <v>0</v>
          </cell>
          <cell r="O81">
            <v>0</v>
          </cell>
          <cell r="P81">
            <v>42.23</v>
          </cell>
        </row>
        <row r="82">
          <cell r="B82">
            <v>21303</v>
          </cell>
          <cell r="C82" t="str">
            <v>0100014</v>
          </cell>
          <cell r="D82" t="str">
            <v>OTTOBONI, GARY</v>
          </cell>
          <cell r="E82" t="str">
            <v>FTSTC3</v>
          </cell>
          <cell r="F82" t="str">
            <v>Driver - Fantastic 3</v>
          </cell>
          <cell r="G82" t="str">
            <v>350G</v>
          </cell>
          <cell r="H82" t="str">
            <v>DSP</v>
          </cell>
          <cell r="I82" t="str">
            <v>Driver - Lead</v>
          </cell>
          <cell r="J82">
            <v>0</v>
          </cell>
          <cell r="K82">
            <v>30578</v>
          </cell>
          <cell r="L82">
            <v>0</v>
          </cell>
          <cell r="M82">
            <v>21303</v>
          </cell>
          <cell r="N82">
            <v>0</v>
          </cell>
          <cell r="O82">
            <v>0</v>
          </cell>
          <cell r="P82">
            <v>42.23</v>
          </cell>
        </row>
        <row r="83">
          <cell r="B83">
            <v>21901</v>
          </cell>
          <cell r="C83" t="str">
            <v>0100060</v>
          </cell>
          <cell r="D83" t="str">
            <v>LUEHS, JOHN</v>
          </cell>
          <cell r="E83" t="str">
            <v>DRDBOX</v>
          </cell>
          <cell r="F83" t="str">
            <v>Driver - Debris Box</v>
          </cell>
          <cell r="G83" t="str">
            <v>350G</v>
          </cell>
          <cell r="H83" t="str">
            <v>DSP</v>
          </cell>
          <cell r="I83" t="str">
            <v>Driver - Lead</v>
          </cell>
          <cell r="J83">
            <v>0</v>
          </cell>
          <cell r="K83">
            <v>30578</v>
          </cell>
          <cell r="L83">
            <v>0</v>
          </cell>
          <cell r="M83">
            <v>21901</v>
          </cell>
          <cell r="N83">
            <v>0</v>
          </cell>
          <cell r="O83">
            <v>0</v>
          </cell>
          <cell r="P83">
            <v>42.23</v>
          </cell>
        </row>
        <row r="84">
          <cell r="B84">
            <v>21012</v>
          </cell>
          <cell r="C84" t="str">
            <v>0100014</v>
          </cell>
          <cell r="D84" t="str">
            <v>CHONG, WESLEY T.</v>
          </cell>
          <cell r="E84" t="str">
            <v>FTSTC3</v>
          </cell>
          <cell r="F84" t="str">
            <v>Driver - Fantastic 3</v>
          </cell>
          <cell r="G84" t="str">
            <v>350G</v>
          </cell>
          <cell r="H84" t="str">
            <v>DSP</v>
          </cell>
          <cell r="I84" t="str">
            <v>Driver - Lead</v>
          </cell>
          <cell r="J84">
            <v>0</v>
          </cell>
          <cell r="K84">
            <v>30641</v>
          </cell>
          <cell r="L84">
            <v>0</v>
          </cell>
          <cell r="M84">
            <v>21012</v>
          </cell>
          <cell r="N84">
            <v>0</v>
          </cell>
          <cell r="O84">
            <v>0</v>
          </cell>
          <cell r="P84">
            <v>42.23</v>
          </cell>
        </row>
        <row r="85">
          <cell r="B85">
            <v>22138</v>
          </cell>
          <cell r="C85" t="str">
            <v>0100010</v>
          </cell>
          <cell r="D85" t="str">
            <v>STORNAIUOLO, ANGELO</v>
          </cell>
          <cell r="E85" t="str">
            <v>DRIVER</v>
          </cell>
          <cell r="F85" t="str">
            <v>Driver</v>
          </cell>
          <cell r="G85" t="str">
            <v>350G</v>
          </cell>
          <cell r="H85" t="str">
            <v>DSP</v>
          </cell>
          <cell r="I85" t="str">
            <v>Driver - Reg.</v>
          </cell>
          <cell r="J85">
            <v>0</v>
          </cell>
          <cell r="K85">
            <v>30642</v>
          </cell>
          <cell r="L85">
            <v>0</v>
          </cell>
          <cell r="M85">
            <v>22138</v>
          </cell>
          <cell r="N85">
            <v>0</v>
          </cell>
          <cell r="O85">
            <v>0</v>
          </cell>
          <cell r="P85">
            <v>42.23</v>
          </cell>
        </row>
        <row r="86">
          <cell r="B86">
            <v>20968</v>
          </cell>
          <cell r="C86" t="str">
            <v>0100014</v>
          </cell>
          <cell r="D86" t="str">
            <v>AVEDANO, PAUL R</v>
          </cell>
          <cell r="E86" t="str">
            <v>HELPER</v>
          </cell>
          <cell r="F86" t="str">
            <v>Helper</v>
          </cell>
          <cell r="G86" t="str">
            <v>350G</v>
          </cell>
          <cell r="H86" t="str">
            <v>DSP</v>
          </cell>
          <cell r="I86" t="str">
            <v>Helper</v>
          </cell>
          <cell r="J86">
            <v>0</v>
          </cell>
          <cell r="K86">
            <v>30655</v>
          </cell>
          <cell r="L86">
            <v>0</v>
          </cell>
          <cell r="M86">
            <v>20968</v>
          </cell>
          <cell r="N86">
            <v>0</v>
          </cell>
          <cell r="O86">
            <v>0</v>
          </cell>
          <cell r="P86">
            <v>40.18</v>
          </cell>
        </row>
        <row r="87">
          <cell r="B87">
            <v>21047</v>
          </cell>
          <cell r="C87" t="str">
            <v>0100014</v>
          </cell>
          <cell r="D87" t="str">
            <v>CRISCI, VINCENT</v>
          </cell>
          <cell r="E87" t="str">
            <v>FTSTC3</v>
          </cell>
          <cell r="F87" t="str">
            <v>Driver - Fantastic 3</v>
          </cell>
          <cell r="G87" t="str">
            <v>350G</v>
          </cell>
          <cell r="H87" t="str">
            <v>DSP</v>
          </cell>
          <cell r="I87" t="str">
            <v>Driver - Lead</v>
          </cell>
          <cell r="J87">
            <v>0</v>
          </cell>
          <cell r="K87">
            <v>30658</v>
          </cell>
          <cell r="L87">
            <v>0</v>
          </cell>
          <cell r="M87">
            <v>21047</v>
          </cell>
          <cell r="N87">
            <v>0</v>
          </cell>
          <cell r="O87">
            <v>0</v>
          </cell>
          <cell r="P87">
            <v>42.23</v>
          </cell>
        </row>
        <row r="88">
          <cell r="B88">
            <v>21485</v>
          </cell>
          <cell r="C88" t="str">
            <v>0100120</v>
          </cell>
          <cell r="D88" t="str">
            <v>WONG, CARL</v>
          </cell>
          <cell r="E88" t="str">
            <v>DRCOM</v>
          </cell>
          <cell r="F88" t="str">
            <v>Driver - Commercial</v>
          </cell>
          <cell r="G88" t="str">
            <v>350G</v>
          </cell>
          <cell r="H88" t="str">
            <v>DSP</v>
          </cell>
          <cell r="I88" t="str">
            <v>Driver - Lead</v>
          </cell>
          <cell r="J88">
            <v>0</v>
          </cell>
          <cell r="K88">
            <v>30658</v>
          </cell>
          <cell r="L88">
            <v>0</v>
          </cell>
          <cell r="M88">
            <v>21485</v>
          </cell>
          <cell r="N88">
            <v>0</v>
          </cell>
          <cell r="O88">
            <v>0</v>
          </cell>
          <cell r="P88">
            <v>42.23</v>
          </cell>
        </row>
        <row r="89">
          <cell r="B89">
            <v>21215</v>
          </cell>
          <cell r="C89" t="str">
            <v>0100041</v>
          </cell>
          <cell r="D89" t="str">
            <v>KHO, WARLITO A</v>
          </cell>
          <cell r="E89" t="str">
            <v>DRFTLR</v>
          </cell>
          <cell r="F89" t="str">
            <v>Driver - Frontloader</v>
          </cell>
          <cell r="G89" t="str">
            <v>350G</v>
          </cell>
          <cell r="H89" t="str">
            <v>DSP</v>
          </cell>
          <cell r="I89" t="str">
            <v>Driver - Lead</v>
          </cell>
          <cell r="J89">
            <v>0</v>
          </cell>
          <cell r="K89">
            <v>30847</v>
          </cell>
          <cell r="L89">
            <v>0</v>
          </cell>
          <cell r="M89">
            <v>21215</v>
          </cell>
          <cell r="N89">
            <v>0</v>
          </cell>
          <cell r="O89">
            <v>0</v>
          </cell>
          <cell r="P89">
            <v>42.23</v>
          </cell>
        </row>
        <row r="90">
          <cell r="B90">
            <v>21477</v>
          </cell>
          <cell r="C90" t="str">
            <v>0100110</v>
          </cell>
          <cell r="D90" t="str">
            <v>TODD, DANNY W.</v>
          </cell>
          <cell r="E90" t="str">
            <v>DRCOM</v>
          </cell>
          <cell r="F90" t="str">
            <v>Driver - Commercial</v>
          </cell>
          <cell r="G90" t="str">
            <v>350G</v>
          </cell>
          <cell r="H90" t="str">
            <v>DSP</v>
          </cell>
          <cell r="I90" t="str">
            <v>Driver - Lead</v>
          </cell>
          <cell r="J90">
            <v>0</v>
          </cell>
          <cell r="K90">
            <v>30875</v>
          </cell>
          <cell r="L90">
            <v>0</v>
          </cell>
          <cell r="M90">
            <v>21477</v>
          </cell>
          <cell r="N90">
            <v>0</v>
          </cell>
          <cell r="O90">
            <v>0</v>
          </cell>
          <cell r="P90">
            <v>42.23</v>
          </cell>
        </row>
        <row r="91">
          <cell r="B91">
            <v>21506</v>
          </cell>
          <cell r="C91" t="str">
            <v>0100014</v>
          </cell>
          <cell r="D91" t="str">
            <v>ALCANTAR, ABEL</v>
          </cell>
          <cell r="E91" t="str">
            <v>FTSTC3</v>
          </cell>
          <cell r="F91" t="str">
            <v>Driver - Fantastic 3</v>
          </cell>
          <cell r="G91" t="str">
            <v>350G</v>
          </cell>
          <cell r="H91" t="str">
            <v>DSP</v>
          </cell>
          <cell r="I91" t="str">
            <v>Driver - Lead</v>
          </cell>
          <cell r="J91">
            <v>0</v>
          </cell>
          <cell r="K91">
            <v>30875</v>
          </cell>
          <cell r="L91">
            <v>0</v>
          </cell>
          <cell r="M91">
            <v>21506</v>
          </cell>
          <cell r="N91">
            <v>0</v>
          </cell>
          <cell r="O91">
            <v>0</v>
          </cell>
          <cell r="P91">
            <v>42.23</v>
          </cell>
        </row>
        <row r="92">
          <cell r="B92">
            <v>21442</v>
          </cell>
          <cell r="C92" t="str">
            <v>0100010</v>
          </cell>
          <cell r="D92" t="str">
            <v>SCIAMANNA, JOHN</v>
          </cell>
          <cell r="E92" t="str">
            <v>DRIVER</v>
          </cell>
          <cell r="F92" t="str">
            <v>Driver</v>
          </cell>
          <cell r="G92" t="str">
            <v>350G</v>
          </cell>
          <cell r="H92" t="str">
            <v>DSP</v>
          </cell>
          <cell r="I92" t="str">
            <v>Driver - Reg.</v>
          </cell>
          <cell r="J92">
            <v>0</v>
          </cell>
          <cell r="K92">
            <v>31201</v>
          </cell>
          <cell r="L92">
            <v>0</v>
          </cell>
          <cell r="M92">
            <v>21442</v>
          </cell>
          <cell r="N92">
            <v>0</v>
          </cell>
          <cell r="O92">
            <v>0</v>
          </cell>
          <cell r="P92">
            <v>42.23</v>
          </cell>
        </row>
        <row r="93">
          <cell r="B93">
            <v>21119</v>
          </cell>
          <cell r="C93" t="str">
            <v>0100014</v>
          </cell>
          <cell r="D93" t="str">
            <v>FIRPO, MICHAEL J</v>
          </cell>
          <cell r="E93" t="str">
            <v>FTSTC3</v>
          </cell>
          <cell r="F93" t="str">
            <v>Driver - Fantastic 3</v>
          </cell>
          <cell r="G93" t="str">
            <v>350G</v>
          </cell>
          <cell r="H93" t="str">
            <v>DSP</v>
          </cell>
          <cell r="I93" t="str">
            <v>Driver - Lead</v>
          </cell>
          <cell r="J93">
            <v>0</v>
          </cell>
          <cell r="K93">
            <v>31208</v>
          </cell>
          <cell r="L93">
            <v>0</v>
          </cell>
          <cell r="M93">
            <v>21119</v>
          </cell>
          <cell r="N93">
            <v>0</v>
          </cell>
          <cell r="O93">
            <v>0</v>
          </cell>
          <cell r="P93">
            <v>42.23</v>
          </cell>
        </row>
        <row r="94">
          <cell r="B94">
            <v>21768</v>
          </cell>
          <cell r="C94" t="str">
            <v>0100014</v>
          </cell>
          <cell r="D94" t="str">
            <v>FRANZOIA, DAVID J</v>
          </cell>
          <cell r="E94" t="str">
            <v>HELPER</v>
          </cell>
          <cell r="F94" t="str">
            <v>Helper</v>
          </cell>
          <cell r="G94" t="str">
            <v>350G</v>
          </cell>
          <cell r="H94" t="str">
            <v>DSP</v>
          </cell>
          <cell r="I94" t="str">
            <v>Helper</v>
          </cell>
          <cell r="J94">
            <v>0</v>
          </cell>
          <cell r="K94">
            <v>31208</v>
          </cell>
          <cell r="L94">
            <v>0</v>
          </cell>
          <cell r="M94">
            <v>21768</v>
          </cell>
          <cell r="N94">
            <v>0</v>
          </cell>
          <cell r="O94">
            <v>0</v>
          </cell>
          <cell r="P94">
            <v>40.18</v>
          </cell>
        </row>
        <row r="95">
          <cell r="B95">
            <v>21531</v>
          </cell>
          <cell r="C95" t="str">
            <v>0100014</v>
          </cell>
          <cell r="D95" t="str">
            <v>ALVAREZ, RIGOBERTO</v>
          </cell>
          <cell r="E95" t="str">
            <v>FTSTC3</v>
          </cell>
          <cell r="F95" t="str">
            <v>Driver - Fantastic 3</v>
          </cell>
          <cell r="G95" t="str">
            <v>350G</v>
          </cell>
          <cell r="H95" t="str">
            <v>DSP</v>
          </cell>
          <cell r="I95" t="str">
            <v>Driver - Lead</v>
          </cell>
          <cell r="J95">
            <v>0</v>
          </cell>
          <cell r="K95">
            <v>31243</v>
          </cell>
          <cell r="L95">
            <v>0</v>
          </cell>
          <cell r="M95">
            <v>21531</v>
          </cell>
          <cell r="N95">
            <v>0</v>
          </cell>
          <cell r="O95">
            <v>0</v>
          </cell>
          <cell r="P95">
            <v>42.23</v>
          </cell>
        </row>
        <row r="96">
          <cell r="B96">
            <v>21813</v>
          </cell>
          <cell r="C96" t="str">
            <v>0100060</v>
          </cell>
          <cell r="D96" t="str">
            <v>GONZALEZ, ISMAEL</v>
          </cell>
          <cell r="E96" t="str">
            <v>DRDBOX</v>
          </cell>
          <cell r="F96" t="str">
            <v>Driver - Debris Box</v>
          </cell>
          <cell r="G96" t="str">
            <v>350G</v>
          </cell>
          <cell r="H96" t="str">
            <v>DSP</v>
          </cell>
          <cell r="I96" t="str">
            <v>Driver - Lead</v>
          </cell>
          <cell r="J96">
            <v>0</v>
          </cell>
          <cell r="K96">
            <v>31327</v>
          </cell>
          <cell r="L96">
            <v>0</v>
          </cell>
          <cell r="M96">
            <v>21813</v>
          </cell>
          <cell r="N96">
            <v>0</v>
          </cell>
          <cell r="O96">
            <v>0</v>
          </cell>
          <cell r="P96">
            <v>42.23</v>
          </cell>
        </row>
        <row r="97">
          <cell r="B97">
            <v>20634</v>
          </cell>
          <cell r="C97" t="str">
            <v>0100060</v>
          </cell>
          <cell r="D97" t="str">
            <v>AGUILAR, GENE T</v>
          </cell>
          <cell r="E97" t="str">
            <v>DRDBOX</v>
          </cell>
          <cell r="F97" t="str">
            <v>Driver - Debris Box</v>
          </cell>
          <cell r="G97" t="str">
            <v>350G</v>
          </cell>
          <cell r="H97" t="str">
            <v>DSP</v>
          </cell>
          <cell r="I97" t="str">
            <v>Driver - Lead</v>
          </cell>
          <cell r="J97">
            <v>0</v>
          </cell>
          <cell r="K97">
            <v>31345</v>
          </cell>
          <cell r="L97">
            <v>0</v>
          </cell>
          <cell r="M97">
            <v>20634</v>
          </cell>
          <cell r="N97">
            <v>0</v>
          </cell>
          <cell r="O97">
            <v>0</v>
          </cell>
          <cell r="P97">
            <v>42.23</v>
          </cell>
        </row>
        <row r="98">
          <cell r="B98">
            <v>21750</v>
          </cell>
          <cell r="C98" t="str">
            <v>0100010</v>
          </cell>
          <cell r="D98" t="str">
            <v>FERGUSON, MARK S</v>
          </cell>
          <cell r="E98" t="str">
            <v>HELPER</v>
          </cell>
          <cell r="F98" t="str">
            <v>Helper</v>
          </cell>
          <cell r="G98" t="str">
            <v>350G</v>
          </cell>
          <cell r="H98" t="str">
            <v>DSP</v>
          </cell>
          <cell r="I98" t="str">
            <v>Helper</v>
          </cell>
          <cell r="J98">
            <v>0</v>
          </cell>
          <cell r="K98">
            <v>31370</v>
          </cell>
          <cell r="L98">
            <v>0</v>
          </cell>
          <cell r="M98">
            <v>21750</v>
          </cell>
          <cell r="N98">
            <v>0</v>
          </cell>
          <cell r="O98">
            <v>0</v>
          </cell>
          <cell r="P98">
            <v>40.18</v>
          </cell>
        </row>
        <row r="99">
          <cell r="B99">
            <v>21821</v>
          </cell>
          <cell r="C99" t="str">
            <v>0100011</v>
          </cell>
          <cell r="D99" t="str">
            <v>GRELLI, GIANFRANCO</v>
          </cell>
          <cell r="E99" t="str">
            <v>DRIVER</v>
          </cell>
          <cell r="F99" t="str">
            <v>Driver</v>
          </cell>
          <cell r="G99" t="str">
            <v>350G</v>
          </cell>
          <cell r="H99" t="str">
            <v>DSP</v>
          </cell>
          <cell r="I99" t="str">
            <v>Driver - Reg.</v>
          </cell>
          <cell r="J99">
            <v>0</v>
          </cell>
          <cell r="K99">
            <v>31440</v>
          </cell>
          <cell r="L99">
            <v>0</v>
          </cell>
          <cell r="M99">
            <v>21821</v>
          </cell>
          <cell r="N99">
            <v>0</v>
          </cell>
          <cell r="O99">
            <v>0</v>
          </cell>
          <cell r="P99">
            <v>42.23</v>
          </cell>
        </row>
        <row r="100">
          <cell r="B100">
            <v>21910</v>
          </cell>
          <cell r="C100" t="str">
            <v>0100060</v>
          </cell>
          <cell r="D100" t="str">
            <v>LUEHS, LOUIS M.</v>
          </cell>
          <cell r="E100" t="str">
            <v>DRDBOX</v>
          </cell>
          <cell r="F100" t="str">
            <v>Driver - Debris Box</v>
          </cell>
          <cell r="G100" t="str">
            <v>350G</v>
          </cell>
          <cell r="H100" t="str">
            <v>DSP</v>
          </cell>
          <cell r="I100" t="str">
            <v>Driver - Lead</v>
          </cell>
          <cell r="J100">
            <v>0</v>
          </cell>
          <cell r="K100">
            <v>31443</v>
          </cell>
          <cell r="L100">
            <v>0</v>
          </cell>
          <cell r="M100">
            <v>21910</v>
          </cell>
          <cell r="N100">
            <v>0</v>
          </cell>
          <cell r="O100">
            <v>0</v>
          </cell>
          <cell r="P100">
            <v>42.23</v>
          </cell>
        </row>
        <row r="101">
          <cell r="B101">
            <v>20837</v>
          </cell>
          <cell r="C101" t="str">
            <v>0100014</v>
          </cell>
          <cell r="D101" t="str">
            <v>KENILVORT, DANIEL</v>
          </cell>
          <cell r="E101" t="str">
            <v>FTSTC3</v>
          </cell>
          <cell r="F101" t="str">
            <v>Driver - Fantastic 3</v>
          </cell>
          <cell r="G101" t="str">
            <v>350G</v>
          </cell>
          <cell r="H101" t="str">
            <v>DSP</v>
          </cell>
          <cell r="I101" t="str">
            <v>Driver - Lead</v>
          </cell>
          <cell r="J101">
            <v>0</v>
          </cell>
          <cell r="K101">
            <v>31506</v>
          </cell>
          <cell r="L101">
            <v>0</v>
          </cell>
          <cell r="M101">
            <v>20837</v>
          </cell>
          <cell r="N101">
            <v>0</v>
          </cell>
          <cell r="O101">
            <v>0</v>
          </cell>
          <cell r="P101">
            <v>42.23</v>
          </cell>
        </row>
        <row r="102">
          <cell r="B102">
            <v>21039</v>
          </cell>
          <cell r="C102" t="str">
            <v>0100041</v>
          </cell>
          <cell r="D102" t="str">
            <v>COLOMBO, ROBERT J</v>
          </cell>
          <cell r="E102" t="str">
            <v>DRFTLR</v>
          </cell>
          <cell r="F102" t="str">
            <v>Driver - Frontloader</v>
          </cell>
          <cell r="G102" t="str">
            <v>350G</v>
          </cell>
          <cell r="H102" t="str">
            <v>DSP</v>
          </cell>
          <cell r="I102" t="str">
            <v>Driver - Lead</v>
          </cell>
          <cell r="J102">
            <v>0</v>
          </cell>
          <cell r="K102">
            <v>31614</v>
          </cell>
          <cell r="L102">
            <v>0</v>
          </cell>
          <cell r="M102">
            <v>21039</v>
          </cell>
          <cell r="N102">
            <v>0</v>
          </cell>
          <cell r="O102">
            <v>0</v>
          </cell>
          <cell r="P102">
            <v>42.23</v>
          </cell>
        </row>
        <row r="103">
          <cell r="B103">
            <v>22007</v>
          </cell>
          <cell r="C103" t="str">
            <v>0100014</v>
          </cell>
          <cell r="D103" t="str">
            <v>PADILLA JR, EFRAIN</v>
          </cell>
          <cell r="E103" t="str">
            <v>FTSTC3</v>
          </cell>
          <cell r="F103" t="str">
            <v>Driver - Fantastic 3</v>
          </cell>
          <cell r="G103" t="str">
            <v>350G</v>
          </cell>
          <cell r="H103" t="str">
            <v>DSP</v>
          </cell>
          <cell r="I103" t="str">
            <v>Driver - Lead</v>
          </cell>
          <cell r="J103">
            <v>0</v>
          </cell>
          <cell r="K103">
            <v>31629</v>
          </cell>
          <cell r="L103">
            <v>0</v>
          </cell>
          <cell r="M103">
            <v>22007</v>
          </cell>
          <cell r="N103">
            <v>0</v>
          </cell>
          <cell r="O103">
            <v>0</v>
          </cell>
          <cell r="P103">
            <v>42.23</v>
          </cell>
        </row>
        <row r="104">
          <cell r="B104">
            <v>21602</v>
          </cell>
          <cell r="C104" t="str">
            <v>0100010</v>
          </cell>
          <cell r="D104" t="str">
            <v>BROWN, DAVID V.</v>
          </cell>
          <cell r="E104" t="str">
            <v>DRIVER</v>
          </cell>
          <cell r="F104" t="str">
            <v>Driver</v>
          </cell>
          <cell r="G104" t="str">
            <v>350G</v>
          </cell>
          <cell r="H104" t="str">
            <v>DSP</v>
          </cell>
          <cell r="I104" t="str">
            <v>Driver - Reg.</v>
          </cell>
          <cell r="J104">
            <v>0</v>
          </cell>
          <cell r="K104">
            <v>31742</v>
          </cell>
          <cell r="L104">
            <v>0</v>
          </cell>
          <cell r="M104">
            <v>21602</v>
          </cell>
          <cell r="N104">
            <v>0</v>
          </cell>
          <cell r="O104">
            <v>0</v>
          </cell>
          <cell r="P104">
            <v>42.23</v>
          </cell>
        </row>
        <row r="105">
          <cell r="B105">
            <v>21493</v>
          </cell>
          <cell r="C105" t="str">
            <v>0100014</v>
          </cell>
          <cell r="D105" t="str">
            <v>AGAZZI JR, PAUL</v>
          </cell>
          <cell r="E105" t="str">
            <v>FTSTC3</v>
          </cell>
          <cell r="F105" t="str">
            <v>Driver - Fantastic 3</v>
          </cell>
          <cell r="G105" t="str">
            <v>350G</v>
          </cell>
          <cell r="H105" t="str">
            <v>DSP</v>
          </cell>
          <cell r="I105" t="str">
            <v>Driver - Lead</v>
          </cell>
          <cell r="J105">
            <v>0</v>
          </cell>
          <cell r="K105">
            <v>31747</v>
          </cell>
          <cell r="L105">
            <v>0</v>
          </cell>
          <cell r="M105">
            <v>21493</v>
          </cell>
          <cell r="N105">
            <v>0</v>
          </cell>
          <cell r="O105">
            <v>0</v>
          </cell>
          <cell r="P105">
            <v>42.23</v>
          </cell>
        </row>
        <row r="106">
          <cell r="B106">
            <v>21522</v>
          </cell>
          <cell r="C106" t="str">
            <v>0100014</v>
          </cell>
          <cell r="D106" t="str">
            <v>ALVAREZ, RICARDO</v>
          </cell>
          <cell r="E106" t="str">
            <v>FTSTC3</v>
          </cell>
          <cell r="F106" t="str">
            <v>Driver - Fantastic 3</v>
          </cell>
          <cell r="G106" t="str">
            <v>350G</v>
          </cell>
          <cell r="H106" t="str">
            <v>DSP</v>
          </cell>
          <cell r="I106" t="str">
            <v>Driver - Lead</v>
          </cell>
          <cell r="J106">
            <v>0</v>
          </cell>
          <cell r="K106">
            <v>31756</v>
          </cell>
          <cell r="L106">
            <v>0</v>
          </cell>
          <cell r="M106">
            <v>21522</v>
          </cell>
          <cell r="N106">
            <v>0</v>
          </cell>
          <cell r="O106">
            <v>0</v>
          </cell>
          <cell r="P106">
            <v>42.23</v>
          </cell>
        </row>
        <row r="107">
          <cell r="B107">
            <v>22058</v>
          </cell>
          <cell r="C107" t="str">
            <v>0100060</v>
          </cell>
          <cell r="D107" t="str">
            <v>RIVAS, ALFREDO S</v>
          </cell>
          <cell r="E107" t="str">
            <v>DRDBOX</v>
          </cell>
          <cell r="F107" t="str">
            <v>Driver - Debris Box</v>
          </cell>
          <cell r="G107" t="str">
            <v>350G</v>
          </cell>
          <cell r="H107" t="str">
            <v>DSP</v>
          </cell>
          <cell r="I107" t="str">
            <v>Driver - Lead</v>
          </cell>
          <cell r="J107">
            <v>0</v>
          </cell>
          <cell r="K107">
            <v>31761</v>
          </cell>
          <cell r="L107">
            <v>0</v>
          </cell>
          <cell r="M107">
            <v>22058</v>
          </cell>
          <cell r="N107">
            <v>0</v>
          </cell>
          <cell r="O107">
            <v>0</v>
          </cell>
          <cell r="P107">
            <v>42.23</v>
          </cell>
        </row>
        <row r="108">
          <cell r="B108">
            <v>21864</v>
          </cell>
          <cell r="C108" t="str">
            <v>0100060</v>
          </cell>
          <cell r="D108" t="str">
            <v>JACKSON III, LAWRENCE L.</v>
          </cell>
          <cell r="E108" t="str">
            <v>DRDBOX</v>
          </cell>
          <cell r="F108" t="str">
            <v>Driver - Debris Box</v>
          </cell>
          <cell r="G108" t="str">
            <v>350G</v>
          </cell>
          <cell r="H108" t="str">
            <v>DSP</v>
          </cell>
          <cell r="I108" t="str">
            <v>Driver - Lead</v>
          </cell>
          <cell r="J108">
            <v>0</v>
          </cell>
          <cell r="K108">
            <v>31853</v>
          </cell>
          <cell r="L108">
            <v>0</v>
          </cell>
          <cell r="M108">
            <v>21864</v>
          </cell>
          <cell r="N108">
            <v>0</v>
          </cell>
          <cell r="O108">
            <v>0</v>
          </cell>
          <cell r="P108">
            <v>42.23</v>
          </cell>
        </row>
        <row r="109">
          <cell r="B109">
            <v>21848</v>
          </cell>
          <cell r="C109" t="str">
            <v>0100014</v>
          </cell>
          <cell r="D109" t="str">
            <v>HERRERA, DANIEL P</v>
          </cell>
          <cell r="E109" t="str">
            <v>FTSTC3</v>
          </cell>
          <cell r="F109" t="str">
            <v>Driver - Fantastic 3</v>
          </cell>
          <cell r="G109" t="str">
            <v>350G</v>
          </cell>
          <cell r="H109" t="str">
            <v>DSP</v>
          </cell>
          <cell r="I109" t="str">
            <v>Driver - Lead</v>
          </cell>
          <cell r="J109">
            <v>0</v>
          </cell>
          <cell r="K109">
            <v>31873</v>
          </cell>
          <cell r="L109">
            <v>0</v>
          </cell>
          <cell r="M109">
            <v>21848</v>
          </cell>
          <cell r="N109">
            <v>0</v>
          </cell>
          <cell r="O109">
            <v>0</v>
          </cell>
          <cell r="P109">
            <v>42.23</v>
          </cell>
        </row>
        <row r="110">
          <cell r="B110">
            <v>22066</v>
          </cell>
          <cell r="C110" t="str">
            <v>0100014</v>
          </cell>
          <cell r="D110" t="str">
            <v>RODRIGUES SR, SAMUEL E.</v>
          </cell>
          <cell r="E110" t="str">
            <v>FTSTC3</v>
          </cell>
          <cell r="F110" t="str">
            <v>Driver - Fantastic 3</v>
          </cell>
          <cell r="G110" t="str">
            <v>350G</v>
          </cell>
          <cell r="H110" t="str">
            <v>DSP</v>
          </cell>
          <cell r="I110" t="str">
            <v>Driver - Lead</v>
          </cell>
          <cell r="J110">
            <v>0</v>
          </cell>
          <cell r="K110">
            <v>31873</v>
          </cell>
          <cell r="L110">
            <v>0</v>
          </cell>
          <cell r="M110">
            <v>22066</v>
          </cell>
          <cell r="N110">
            <v>0</v>
          </cell>
          <cell r="O110">
            <v>0</v>
          </cell>
          <cell r="P110">
            <v>42.23</v>
          </cell>
        </row>
        <row r="111">
          <cell r="B111">
            <v>21514</v>
          </cell>
          <cell r="C111" t="str">
            <v>0100014</v>
          </cell>
          <cell r="D111" t="str">
            <v>ALVAREZ, MARIO</v>
          </cell>
          <cell r="E111" t="str">
            <v>FTSTC3</v>
          </cell>
          <cell r="F111" t="str">
            <v>Driver - Fantastic 3</v>
          </cell>
          <cell r="G111" t="str">
            <v>350G</v>
          </cell>
          <cell r="H111" t="str">
            <v>DSP</v>
          </cell>
          <cell r="I111" t="str">
            <v>Driver - Lead</v>
          </cell>
          <cell r="J111">
            <v>0</v>
          </cell>
          <cell r="K111">
            <v>31908</v>
          </cell>
          <cell r="L111">
            <v>0</v>
          </cell>
          <cell r="M111">
            <v>21514</v>
          </cell>
          <cell r="N111">
            <v>0</v>
          </cell>
          <cell r="O111">
            <v>0</v>
          </cell>
          <cell r="P111">
            <v>42.23</v>
          </cell>
        </row>
        <row r="112">
          <cell r="B112">
            <v>22171</v>
          </cell>
          <cell r="C112" t="str">
            <v>0100041</v>
          </cell>
          <cell r="D112" t="str">
            <v>WILLIAMS, HENRY N.</v>
          </cell>
          <cell r="E112" t="str">
            <v>DRFTLR</v>
          </cell>
          <cell r="F112" t="str">
            <v>Driver - Frontloader</v>
          </cell>
          <cell r="G112" t="str">
            <v>350G</v>
          </cell>
          <cell r="H112" t="str">
            <v>DSP</v>
          </cell>
          <cell r="I112" t="str">
            <v>Driver - Lead</v>
          </cell>
          <cell r="J112">
            <v>0</v>
          </cell>
          <cell r="K112">
            <v>32161</v>
          </cell>
          <cell r="L112">
            <v>0</v>
          </cell>
          <cell r="M112">
            <v>22171</v>
          </cell>
          <cell r="N112">
            <v>0</v>
          </cell>
          <cell r="O112">
            <v>0</v>
          </cell>
          <cell r="P112">
            <v>42.23</v>
          </cell>
        </row>
        <row r="113">
          <cell r="B113">
            <v>22381</v>
          </cell>
          <cell r="C113" t="str">
            <v>0100060</v>
          </cell>
          <cell r="D113" t="str">
            <v>GONZALEZ, GAMALIEL</v>
          </cell>
          <cell r="E113" t="str">
            <v>DRDBOX</v>
          </cell>
          <cell r="F113" t="str">
            <v>Driver - Debris Box</v>
          </cell>
          <cell r="G113" t="str">
            <v>350G</v>
          </cell>
          <cell r="H113" t="str">
            <v>DSP</v>
          </cell>
          <cell r="I113" t="str">
            <v>Driver - Lead</v>
          </cell>
          <cell r="J113">
            <v>0</v>
          </cell>
          <cell r="K113">
            <v>32566</v>
          </cell>
          <cell r="L113">
            <v>0</v>
          </cell>
          <cell r="M113">
            <v>22381</v>
          </cell>
          <cell r="N113">
            <v>0</v>
          </cell>
          <cell r="O113">
            <v>0</v>
          </cell>
          <cell r="P113">
            <v>42.23</v>
          </cell>
        </row>
        <row r="114">
          <cell r="B114">
            <v>71896</v>
          </cell>
          <cell r="C114" t="str">
            <v>0100510</v>
          </cell>
          <cell r="D114" t="str">
            <v>FLOYD III, KENNETH</v>
          </cell>
          <cell r="E114" t="str">
            <v>AFORES</v>
          </cell>
          <cell r="F114" t="str">
            <v>Assistant Foreperson - Shop</v>
          </cell>
          <cell r="G114" t="str">
            <v>350G</v>
          </cell>
          <cell r="H114" t="str">
            <v>SHP</v>
          </cell>
          <cell r="I114" t="str">
            <v>350G</v>
          </cell>
          <cell r="J114">
            <v>0</v>
          </cell>
          <cell r="K114">
            <v>33168</v>
          </cell>
          <cell r="L114">
            <v>0</v>
          </cell>
          <cell r="M114">
            <v>71896</v>
          </cell>
          <cell r="N114">
            <v>0</v>
          </cell>
          <cell r="O114">
            <v>0</v>
          </cell>
          <cell r="P114">
            <v>43.918999999999997</v>
          </cell>
        </row>
        <row r="115">
          <cell r="B115">
            <v>85649</v>
          </cell>
          <cell r="C115" t="str">
            <v>0100110</v>
          </cell>
          <cell r="D115" t="str">
            <v>TORRES, JOSE R.</v>
          </cell>
          <cell r="E115" t="str">
            <v>DRCOM</v>
          </cell>
          <cell r="F115" t="str">
            <v>Driver - Commercial</v>
          </cell>
          <cell r="G115" t="str">
            <v>350G</v>
          </cell>
          <cell r="H115" t="str">
            <v>DSP</v>
          </cell>
          <cell r="I115" t="str">
            <v>Driver - Lead</v>
          </cell>
          <cell r="J115">
            <v>0</v>
          </cell>
          <cell r="K115">
            <v>34085</v>
          </cell>
          <cell r="L115">
            <v>0</v>
          </cell>
          <cell r="M115">
            <v>85649</v>
          </cell>
          <cell r="N115">
            <v>0</v>
          </cell>
          <cell r="O115">
            <v>0</v>
          </cell>
          <cell r="P115">
            <v>42.23</v>
          </cell>
        </row>
        <row r="116">
          <cell r="B116">
            <v>85673</v>
          </cell>
          <cell r="C116" t="str">
            <v>0100014</v>
          </cell>
          <cell r="D116" t="str">
            <v>CAMPOS, ERUBEL</v>
          </cell>
          <cell r="E116" t="str">
            <v>FTSTC3</v>
          </cell>
          <cell r="F116" t="str">
            <v>Driver - Fantastic 3</v>
          </cell>
          <cell r="G116" t="str">
            <v>350G</v>
          </cell>
          <cell r="H116" t="str">
            <v>DSP</v>
          </cell>
          <cell r="I116" t="str">
            <v>Driver - Lead</v>
          </cell>
          <cell r="J116">
            <v>0</v>
          </cell>
          <cell r="K116">
            <v>33689</v>
          </cell>
          <cell r="L116">
            <v>0</v>
          </cell>
          <cell r="M116">
            <v>85673</v>
          </cell>
          <cell r="N116">
            <v>0</v>
          </cell>
          <cell r="O116">
            <v>0</v>
          </cell>
          <cell r="P116">
            <v>42.23</v>
          </cell>
        </row>
        <row r="117">
          <cell r="B117">
            <v>85665</v>
          </cell>
          <cell r="C117" t="str">
            <v>0100110</v>
          </cell>
          <cell r="D117" t="str">
            <v>NAVARRO, DAVID</v>
          </cell>
          <cell r="E117" t="str">
            <v>DRCOM</v>
          </cell>
          <cell r="F117" t="str">
            <v>Driver - Commercial</v>
          </cell>
          <cell r="G117" t="str">
            <v>350G</v>
          </cell>
          <cell r="H117" t="str">
            <v>DSP</v>
          </cell>
          <cell r="I117" t="str">
            <v>Driver - Lead</v>
          </cell>
          <cell r="J117">
            <v>0</v>
          </cell>
          <cell r="K117">
            <v>34086</v>
          </cell>
          <cell r="L117">
            <v>0</v>
          </cell>
          <cell r="M117">
            <v>85665</v>
          </cell>
          <cell r="N117">
            <v>0</v>
          </cell>
          <cell r="O117">
            <v>0</v>
          </cell>
          <cell r="P117">
            <v>42.23</v>
          </cell>
        </row>
        <row r="118">
          <cell r="B118">
            <v>22349</v>
          </cell>
          <cell r="C118" t="str">
            <v>0100060</v>
          </cell>
          <cell r="D118" t="str">
            <v>DE MARTINI, JOSEPH</v>
          </cell>
          <cell r="E118" t="str">
            <v>DRDBOX</v>
          </cell>
          <cell r="F118" t="str">
            <v>Driver - Debris Box</v>
          </cell>
          <cell r="G118" t="str">
            <v>350G</v>
          </cell>
          <cell r="H118" t="str">
            <v>DSP</v>
          </cell>
          <cell r="I118" t="str">
            <v>Driver - Lead</v>
          </cell>
          <cell r="J118">
            <v>0</v>
          </cell>
          <cell r="K118">
            <v>34092</v>
          </cell>
          <cell r="L118">
            <v>0</v>
          </cell>
          <cell r="M118">
            <v>22349</v>
          </cell>
          <cell r="N118">
            <v>0</v>
          </cell>
          <cell r="O118">
            <v>0</v>
          </cell>
          <cell r="P118">
            <v>42.23</v>
          </cell>
        </row>
        <row r="119">
          <cell r="B119">
            <v>92427</v>
          </cell>
          <cell r="C119" t="str">
            <v>0100110</v>
          </cell>
          <cell r="D119" t="str">
            <v>BLUFORD, PHILLIP</v>
          </cell>
          <cell r="E119" t="str">
            <v>DRCOM</v>
          </cell>
          <cell r="F119" t="str">
            <v>Driver - Commercial</v>
          </cell>
          <cell r="G119" t="str">
            <v>350G</v>
          </cell>
          <cell r="H119" t="str">
            <v>DSP</v>
          </cell>
          <cell r="I119" t="str">
            <v>Driver - Lead</v>
          </cell>
          <cell r="J119">
            <v>0</v>
          </cell>
          <cell r="K119">
            <v>34775</v>
          </cell>
          <cell r="L119">
            <v>0</v>
          </cell>
          <cell r="M119">
            <v>92427</v>
          </cell>
          <cell r="N119">
            <v>0</v>
          </cell>
          <cell r="O119">
            <v>0</v>
          </cell>
          <cell r="P119">
            <v>42.23</v>
          </cell>
        </row>
        <row r="120">
          <cell r="B120">
            <v>93307</v>
          </cell>
          <cell r="C120" t="str">
            <v>0100011</v>
          </cell>
          <cell r="D120" t="str">
            <v>AONG, MICHAEL C</v>
          </cell>
          <cell r="E120" t="str">
            <v>DRIVER</v>
          </cell>
          <cell r="F120" t="str">
            <v>Driver</v>
          </cell>
          <cell r="G120" t="str">
            <v>350G</v>
          </cell>
          <cell r="H120" t="str">
            <v>DSP</v>
          </cell>
          <cell r="I120" t="str">
            <v>Driver - Reg.</v>
          </cell>
          <cell r="J120">
            <v>0</v>
          </cell>
          <cell r="K120">
            <v>34879</v>
          </cell>
          <cell r="L120">
            <v>0</v>
          </cell>
          <cell r="M120">
            <v>93307</v>
          </cell>
          <cell r="N120">
            <v>0</v>
          </cell>
          <cell r="O120">
            <v>0</v>
          </cell>
          <cell r="P120">
            <v>42.23</v>
          </cell>
        </row>
        <row r="121">
          <cell r="B121">
            <v>93737</v>
          </cell>
          <cell r="C121" t="str">
            <v>0100060</v>
          </cell>
          <cell r="D121" t="str">
            <v>HUDSON, SHANCHEZ</v>
          </cell>
          <cell r="E121" t="str">
            <v>DRDBOX</v>
          </cell>
          <cell r="F121" t="str">
            <v>Driver - Debris Box</v>
          </cell>
          <cell r="G121" t="str">
            <v>350G</v>
          </cell>
          <cell r="H121" t="str">
            <v>DSP</v>
          </cell>
          <cell r="I121" t="str">
            <v>Driver - Lead</v>
          </cell>
          <cell r="J121">
            <v>0</v>
          </cell>
          <cell r="K121">
            <v>34920</v>
          </cell>
          <cell r="L121">
            <v>0</v>
          </cell>
          <cell r="M121">
            <v>93737</v>
          </cell>
          <cell r="N121">
            <v>0</v>
          </cell>
          <cell r="O121">
            <v>0</v>
          </cell>
          <cell r="P121">
            <v>42.23</v>
          </cell>
        </row>
        <row r="122">
          <cell r="B122">
            <v>94051</v>
          </cell>
          <cell r="C122" t="str">
            <v>0100061</v>
          </cell>
          <cell r="D122" t="str">
            <v>ALVAREZ, RAUL M.</v>
          </cell>
          <cell r="E122" t="str">
            <v>MECH</v>
          </cell>
          <cell r="F122" t="str">
            <v>Mechanic</v>
          </cell>
          <cell r="G122" t="str">
            <v>350G</v>
          </cell>
          <cell r="H122" t="str">
            <v>SHP</v>
          </cell>
          <cell r="I122" t="str">
            <v>MECH</v>
          </cell>
          <cell r="J122">
            <v>0</v>
          </cell>
          <cell r="K122">
            <v>34967</v>
          </cell>
          <cell r="L122">
            <v>0</v>
          </cell>
          <cell r="M122">
            <v>94051</v>
          </cell>
          <cell r="N122">
            <v>0</v>
          </cell>
          <cell r="O122">
            <v>0</v>
          </cell>
          <cell r="P122">
            <v>43.26</v>
          </cell>
        </row>
        <row r="123">
          <cell r="B123">
            <v>21186</v>
          </cell>
          <cell r="C123" t="str">
            <v>0100014</v>
          </cell>
          <cell r="D123" t="str">
            <v>GONZALEZ, JUAN C</v>
          </cell>
          <cell r="E123" t="str">
            <v>FTSTC3</v>
          </cell>
          <cell r="F123" t="str">
            <v>Driver - Fantastic 3</v>
          </cell>
          <cell r="G123" t="str">
            <v>350G</v>
          </cell>
          <cell r="H123" t="str">
            <v>DSP</v>
          </cell>
          <cell r="I123" t="str">
            <v>Driver - Lead</v>
          </cell>
          <cell r="J123">
            <v>0</v>
          </cell>
          <cell r="K123">
            <v>29017</v>
          </cell>
          <cell r="L123">
            <v>0</v>
          </cell>
          <cell r="M123">
            <v>21186</v>
          </cell>
          <cell r="N123">
            <v>0</v>
          </cell>
          <cell r="O123">
            <v>0</v>
          </cell>
          <cell r="P123">
            <v>42.23</v>
          </cell>
        </row>
        <row r="124">
          <cell r="B124">
            <v>96461</v>
          </cell>
          <cell r="C124" t="str">
            <v>0100010</v>
          </cell>
          <cell r="D124" t="str">
            <v>SCIAMANNA, JOSEPH</v>
          </cell>
          <cell r="E124" t="str">
            <v>DRIVER</v>
          </cell>
          <cell r="F124" t="str">
            <v>Driver</v>
          </cell>
          <cell r="G124" t="str">
            <v>350G</v>
          </cell>
          <cell r="H124" t="str">
            <v>DSP</v>
          </cell>
          <cell r="I124" t="str">
            <v>Driver - Reg.</v>
          </cell>
          <cell r="J124">
            <v>0</v>
          </cell>
          <cell r="K124">
            <v>35156</v>
          </cell>
          <cell r="L124">
            <v>0</v>
          </cell>
          <cell r="M124">
            <v>96461</v>
          </cell>
          <cell r="N124">
            <v>0</v>
          </cell>
          <cell r="O124">
            <v>0</v>
          </cell>
          <cell r="P124">
            <v>42.23</v>
          </cell>
        </row>
        <row r="125">
          <cell r="B125">
            <v>21063</v>
          </cell>
          <cell r="C125" t="str">
            <v>0100041</v>
          </cell>
          <cell r="D125" t="str">
            <v>CUNEO, ROBERT J</v>
          </cell>
          <cell r="E125" t="str">
            <v>DRFTLR</v>
          </cell>
          <cell r="F125" t="str">
            <v>Driver - Frontloader</v>
          </cell>
          <cell r="G125" t="str">
            <v>350G</v>
          </cell>
          <cell r="H125" t="str">
            <v>DSP</v>
          </cell>
          <cell r="I125" t="str">
            <v>Driver - Lead</v>
          </cell>
          <cell r="J125">
            <v>0</v>
          </cell>
          <cell r="K125">
            <v>30119</v>
          </cell>
          <cell r="L125">
            <v>0</v>
          </cell>
          <cell r="M125">
            <v>21063</v>
          </cell>
          <cell r="N125">
            <v>0</v>
          </cell>
          <cell r="O125">
            <v>0</v>
          </cell>
          <cell r="P125">
            <v>42.23</v>
          </cell>
        </row>
        <row r="126">
          <cell r="B126">
            <v>97359</v>
          </cell>
          <cell r="C126" t="str">
            <v>0100010</v>
          </cell>
          <cell r="D126" t="str">
            <v>ARGUEL, RICHARD D.</v>
          </cell>
          <cell r="E126" t="str">
            <v>DRIVER</v>
          </cell>
          <cell r="F126" t="str">
            <v>Driver</v>
          </cell>
          <cell r="G126" t="str">
            <v>350G</v>
          </cell>
          <cell r="H126" t="str">
            <v>DSP</v>
          </cell>
          <cell r="I126" t="str">
            <v>Driver - Reg.</v>
          </cell>
          <cell r="J126">
            <v>0</v>
          </cell>
          <cell r="K126">
            <v>35226</v>
          </cell>
          <cell r="L126">
            <v>0</v>
          </cell>
          <cell r="M126">
            <v>97359</v>
          </cell>
          <cell r="N126">
            <v>0</v>
          </cell>
          <cell r="O126">
            <v>0</v>
          </cell>
          <cell r="P126">
            <v>42.23</v>
          </cell>
        </row>
        <row r="127">
          <cell r="B127">
            <v>97480</v>
          </cell>
          <cell r="C127" t="str">
            <v>0100510</v>
          </cell>
          <cell r="D127" t="str">
            <v>PEREZ, JORGE A.</v>
          </cell>
          <cell r="E127" t="str">
            <v>TGSHP</v>
          </cell>
          <cell r="F127" t="str">
            <v>Shop Person</v>
          </cell>
          <cell r="G127" t="str">
            <v>350G</v>
          </cell>
          <cell r="H127" t="str">
            <v>SHP</v>
          </cell>
          <cell r="I127" t="str">
            <v>350G</v>
          </cell>
          <cell r="J127">
            <v>0</v>
          </cell>
          <cell r="K127">
            <v>35235</v>
          </cell>
          <cell r="L127">
            <v>0</v>
          </cell>
          <cell r="M127">
            <v>97480</v>
          </cell>
          <cell r="N127">
            <v>0</v>
          </cell>
          <cell r="O127">
            <v>0</v>
          </cell>
          <cell r="P127">
            <v>40.540999999999997</v>
          </cell>
        </row>
        <row r="128">
          <cell r="B128">
            <v>22402</v>
          </cell>
          <cell r="C128" t="str">
            <v>0100060</v>
          </cell>
          <cell r="D128" t="str">
            <v>PON, GARY M</v>
          </cell>
          <cell r="E128" t="str">
            <v>DRDBOX</v>
          </cell>
          <cell r="F128" t="str">
            <v>Driver - Debris Box</v>
          </cell>
          <cell r="G128" t="str">
            <v>350G</v>
          </cell>
          <cell r="H128" t="str">
            <v>DSP</v>
          </cell>
          <cell r="I128" t="str">
            <v>Driver - Lead</v>
          </cell>
          <cell r="J128">
            <v>0</v>
          </cell>
          <cell r="K128">
            <v>32727</v>
          </cell>
          <cell r="L128">
            <v>0</v>
          </cell>
          <cell r="M128">
            <v>22402</v>
          </cell>
          <cell r="N128">
            <v>0</v>
          </cell>
          <cell r="O128">
            <v>0</v>
          </cell>
          <cell r="P128">
            <v>42.23</v>
          </cell>
        </row>
        <row r="129">
          <cell r="B129">
            <v>20992</v>
          </cell>
          <cell r="C129" t="str">
            <v>0100120</v>
          </cell>
          <cell r="D129" t="str">
            <v>BRIGGIN, STANLEY</v>
          </cell>
          <cell r="E129" t="str">
            <v>DRCOM</v>
          </cell>
          <cell r="F129" t="str">
            <v>Driver - Commercial</v>
          </cell>
          <cell r="G129" t="str">
            <v>350G</v>
          </cell>
          <cell r="H129" t="str">
            <v>DSP</v>
          </cell>
          <cell r="I129" t="str">
            <v>Driver - Lead</v>
          </cell>
          <cell r="J129">
            <v>0</v>
          </cell>
          <cell r="K129">
            <v>31376</v>
          </cell>
          <cell r="L129">
            <v>0</v>
          </cell>
          <cell r="M129">
            <v>20992</v>
          </cell>
          <cell r="N129">
            <v>0</v>
          </cell>
          <cell r="O129">
            <v>0</v>
          </cell>
          <cell r="P129">
            <v>42.23</v>
          </cell>
        </row>
        <row r="130">
          <cell r="B130">
            <v>101320</v>
          </cell>
          <cell r="C130" t="str">
            <v>0100014</v>
          </cell>
          <cell r="D130" t="str">
            <v>WILSON, LAMAR</v>
          </cell>
          <cell r="E130" t="str">
            <v>FTSTC3</v>
          </cell>
          <cell r="F130" t="str">
            <v>Driver - Fantastic 3</v>
          </cell>
          <cell r="G130" t="str">
            <v>350G</v>
          </cell>
          <cell r="H130" t="str">
            <v>DSP</v>
          </cell>
          <cell r="I130" t="str">
            <v>Driver - Lead</v>
          </cell>
          <cell r="J130">
            <v>0</v>
          </cell>
          <cell r="K130">
            <v>34877</v>
          </cell>
          <cell r="L130">
            <v>0</v>
          </cell>
          <cell r="M130">
            <v>101320</v>
          </cell>
          <cell r="N130">
            <v>0</v>
          </cell>
          <cell r="O130">
            <v>0</v>
          </cell>
          <cell r="P130">
            <v>42.23</v>
          </cell>
        </row>
        <row r="131">
          <cell r="B131">
            <v>101442</v>
          </cell>
          <cell r="C131" t="str">
            <v>0100011</v>
          </cell>
          <cell r="D131" t="str">
            <v>WONG, ALBERT</v>
          </cell>
          <cell r="E131" t="str">
            <v>DRIVER</v>
          </cell>
          <cell r="F131" t="str">
            <v>Driver</v>
          </cell>
          <cell r="G131" t="str">
            <v>350G</v>
          </cell>
          <cell r="H131" t="str">
            <v>DSP</v>
          </cell>
          <cell r="I131" t="str">
            <v>Driver - Reg.</v>
          </cell>
          <cell r="J131">
            <v>0</v>
          </cell>
          <cell r="K131">
            <v>35570</v>
          </cell>
          <cell r="L131">
            <v>0</v>
          </cell>
          <cell r="M131">
            <v>101442</v>
          </cell>
          <cell r="N131">
            <v>0</v>
          </cell>
          <cell r="O131">
            <v>0</v>
          </cell>
          <cell r="P131">
            <v>42.23</v>
          </cell>
        </row>
        <row r="132">
          <cell r="B132">
            <v>101944</v>
          </cell>
          <cell r="C132" t="str">
            <v>0100010</v>
          </cell>
          <cell r="D132" t="str">
            <v>FRANCO, ROBERTO WILLIAM</v>
          </cell>
          <cell r="E132" t="str">
            <v>HELPER</v>
          </cell>
          <cell r="F132" t="str">
            <v>Helper</v>
          </cell>
          <cell r="G132" t="str">
            <v>350G</v>
          </cell>
          <cell r="H132" t="str">
            <v>DSP</v>
          </cell>
          <cell r="I132" t="str">
            <v>Helper</v>
          </cell>
          <cell r="J132">
            <v>0</v>
          </cell>
          <cell r="K132">
            <v>35608</v>
          </cell>
          <cell r="L132">
            <v>0</v>
          </cell>
          <cell r="M132">
            <v>101944</v>
          </cell>
          <cell r="N132">
            <v>0</v>
          </cell>
          <cell r="O132">
            <v>0</v>
          </cell>
          <cell r="P132">
            <v>40.18</v>
          </cell>
        </row>
        <row r="133">
          <cell r="B133">
            <v>101936</v>
          </cell>
          <cell r="C133" t="str">
            <v>0100010</v>
          </cell>
          <cell r="D133" t="str">
            <v>PHU, HONG LUAN</v>
          </cell>
          <cell r="E133" t="str">
            <v>HELPER</v>
          </cell>
          <cell r="F133" t="str">
            <v>Helper</v>
          </cell>
          <cell r="G133" t="str">
            <v>350G</v>
          </cell>
          <cell r="H133" t="str">
            <v>DSP</v>
          </cell>
          <cell r="I133" t="str">
            <v>Helper</v>
          </cell>
          <cell r="J133">
            <v>0</v>
          </cell>
          <cell r="K133">
            <v>35611</v>
          </cell>
          <cell r="L133">
            <v>0</v>
          </cell>
          <cell r="M133">
            <v>101936</v>
          </cell>
          <cell r="N133">
            <v>0</v>
          </cell>
          <cell r="O133">
            <v>0</v>
          </cell>
          <cell r="P133">
            <v>40.18</v>
          </cell>
        </row>
        <row r="134">
          <cell r="B134">
            <v>339135</v>
          </cell>
          <cell r="C134" t="str">
            <v>0100014</v>
          </cell>
          <cell r="D134" t="str">
            <v>ZUNIGA, LUIS E.</v>
          </cell>
          <cell r="E134" t="str">
            <v>FTSTC3</v>
          </cell>
          <cell r="F134" t="str">
            <v>Driver - Fantastic 3</v>
          </cell>
          <cell r="G134" t="str">
            <v>350G</v>
          </cell>
          <cell r="H134" t="str">
            <v>DSP</v>
          </cell>
          <cell r="I134" t="str">
            <v>Driver - Lead</v>
          </cell>
          <cell r="J134">
            <v>0</v>
          </cell>
          <cell r="K134">
            <v>36012</v>
          </cell>
          <cell r="L134">
            <v>0</v>
          </cell>
          <cell r="M134">
            <v>339135</v>
          </cell>
          <cell r="N134">
            <v>0</v>
          </cell>
          <cell r="O134">
            <v>0</v>
          </cell>
          <cell r="P134">
            <v>42.23</v>
          </cell>
        </row>
        <row r="135">
          <cell r="B135">
            <v>344188</v>
          </cell>
          <cell r="C135" t="str">
            <v>0100010</v>
          </cell>
          <cell r="D135" t="str">
            <v>BELLI, PAUL D.</v>
          </cell>
          <cell r="E135" t="str">
            <v>HELPER</v>
          </cell>
          <cell r="F135" t="str">
            <v>Helper</v>
          </cell>
          <cell r="G135" t="str">
            <v>350G</v>
          </cell>
          <cell r="H135" t="str">
            <v>DSP</v>
          </cell>
          <cell r="I135" t="str">
            <v>Helper</v>
          </cell>
          <cell r="J135">
            <v>0</v>
          </cell>
          <cell r="K135">
            <v>36038</v>
          </cell>
          <cell r="L135">
            <v>0</v>
          </cell>
          <cell r="M135">
            <v>344188</v>
          </cell>
          <cell r="N135">
            <v>0</v>
          </cell>
          <cell r="O135">
            <v>0</v>
          </cell>
          <cell r="P135">
            <v>40.18</v>
          </cell>
        </row>
        <row r="136">
          <cell r="B136">
            <v>393182</v>
          </cell>
          <cell r="C136" t="str">
            <v>0100110</v>
          </cell>
          <cell r="D136" t="str">
            <v>VILLALOBOS, ROSENDO</v>
          </cell>
          <cell r="E136" t="str">
            <v>DRCOM</v>
          </cell>
          <cell r="F136" t="str">
            <v>Driver - Commercial</v>
          </cell>
          <cell r="G136" t="str">
            <v>350G</v>
          </cell>
          <cell r="H136" t="str">
            <v>DSP</v>
          </cell>
          <cell r="I136" t="str">
            <v>Driver - Lead</v>
          </cell>
          <cell r="J136">
            <v>0</v>
          </cell>
          <cell r="K136">
            <v>36220</v>
          </cell>
          <cell r="L136">
            <v>0</v>
          </cell>
          <cell r="M136">
            <v>393182</v>
          </cell>
          <cell r="N136">
            <v>0</v>
          </cell>
          <cell r="O136">
            <v>0</v>
          </cell>
          <cell r="P136">
            <v>42.23</v>
          </cell>
        </row>
        <row r="137">
          <cell r="B137">
            <v>404005</v>
          </cell>
          <cell r="C137" t="str">
            <v>0100011</v>
          </cell>
          <cell r="D137" t="str">
            <v>MEDEGHINI, MARK</v>
          </cell>
          <cell r="E137" t="str">
            <v>DRIVER</v>
          </cell>
          <cell r="F137" t="str">
            <v>Driver</v>
          </cell>
          <cell r="G137" t="str">
            <v>350G</v>
          </cell>
          <cell r="H137" t="str">
            <v>DSP</v>
          </cell>
          <cell r="I137" t="str">
            <v>Driver - Reg.</v>
          </cell>
          <cell r="J137">
            <v>0</v>
          </cell>
          <cell r="K137">
            <v>36269</v>
          </cell>
          <cell r="L137">
            <v>0</v>
          </cell>
          <cell r="M137">
            <v>404005</v>
          </cell>
          <cell r="N137">
            <v>0</v>
          </cell>
          <cell r="O137">
            <v>0</v>
          </cell>
          <cell r="P137">
            <v>42.23</v>
          </cell>
        </row>
        <row r="138">
          <cell r="B138">
            <v>417295</v>
          </cell>
          <cell r="C138" t="str">
            <v>0100014</v>
          </cell>
          <cell r="D138" t="str">
            <v>CLAUSEN, BRIAN F.</v>
          </cell>
          <cell r="E138" t="str">
            <v>HELPER</v>
          </cell>
          <cell r="F138" t="str">
            <v>Helper</v>
          </cell>
          <cell r="G138" t="str">
            <v>350G</v>
          </cell>
          <cell r="H138" t="str">
            <v>DSP</v>
          </cell>
          <cell r="I138" t="str">
            <v>Helper</v>
          </cell>
          <cell r="J138">
            <v>0</v>
          </cell>
          <cell r="K138">
            <v>36339</v>
          </cell>
          <cell r="L138">
            <v>0</v>
          </cell>
          <cell r="M138">
            <v>417295</v>
          </cell>
          <cell r="N138">
            <v>0</v>
          </cell>
          <cell r="O138">
            <v>0</v>
          </cell>
          <cell r="P138">
            <v>40.18</v>
          </cell>
        </row>
        <row r="139">
          <cell r="B139">
            <v>426829</v>
          </cell>
          <cell r="C139" t="str">
            <v>0100011</v>
          </cell>
          <cell r="D139" t="str">
            <v>MURRAY, MICHAEL P.</v>
          </cell>
          <cell r="E139" t="str">
            <v>DRIVER</v>
          </cell>
          <cell r="F139" t="str">
            <v>Driver</v>
          </cell>
          <cell r="G139" t="str">
            <v>350G</v>
          </cell>
          <cell r="H139" t="str">
            <v>DSP</v>
          </cell>
          <cell r="I139" t="str">
            <v>Driver - Reg.</v>
          </cell>
          <cell r="J139">
            <v>0</v>
          </cell>
          <cell r="K139">
            <v>36382</v>
          </cell>
          <cell r="L139">
            <v>0</v>
          </cell>
          <cell r="M139">
            <v>426829</v>
          </cell>
          <cell r="N139">
            <v>0</v>
          </cell>
          <cell r="O139">
            <v>0</v>
          </cell>
          <cell r="P139">
            <v>42.23</v>
          </cell>
        </row>
        <row r="140">
          <cell r="B140">
            <v>48469</v>
          </cell>
          <cell r="C140" t="str">
            <v>0100060</v>
          </cell>
          <cell r="D140" t="str">
            <v>SELF, RICHARD G.</v>
          </cell>
          <cell r="E140" t="str">
            <v>DRDBOX</v>
          </cell>
          <cell r="F140" t="str">
            <v>Driver - Debris Box</v>
          </cell>
          <cell r="G140" t="str">
            <v>350G</v>
          </cell>
          <cell r="H140" t="str">
            <v>DSP</v>
          </cell>
          <cell r="I140" t="str">
            <v>Driver - Lead</v>
          </cell>
          <cell r="J140">
            <v>0</v>
          </cell>
          <cell r="K140">
            <v>31101</v>
          </cell>
          <cell r="L140">
            <v>0</v>
          </cell>
          <cell r="M140">
            <v>48469</v>
          </cell>
          <cell r="N140">
            <v>0</v>
          </cell>
          <cell r="O140">
            <v>0</v>
          </cell>
          <cell r="P140">
            <v>42.23</v>
          </cell>
        </row>
        <row r="141">
          <cell r="B141">
            <v>94895</v>
          </cell>
          <cell r="C141" t="str">
            <v>0100060</v>
          </cell>
          <cell r="D141" t="str">
            <v>HUISMAN, ERIC</v>
          </cell>
          <cell r="E141" t="str">
            <v>DRDBOX</v>
          </cell>
          <cell r="F141" t="str">
            <v>Driver - Debris Box</v>
          </cell>
          <cell r="G141" t="str">
            <v>350G</v>
          </cell>
          <cell r="H141" t="str">
            <v>DSP</v>
          </cell>
          <cell r="I141" t="str">
            <v>Driver - Lead</v>
          </cell>
          <cell r="J141">
            <v>0</v>
          </cell>
          <cell r="K141">
            <v>35024</v>
          </cell>
          <cell r="L141">
            <v>0</v>
          </cell>
          <cell r="M141">
            <v>94895</v>
          </cell>
          <cell r="N141">
            <v>0</v>
          </cell>
          <cell r="O141">
            <v>0</v>
          </cell>
          <cell r="P141">
            <v>42.23</v>
          </cell>
        </row>
        <row r="142">
          <cell r="B142">
            <v>100853</v>
          </cell>
          <cell r="C142" t="str">
            <v>0100014</v>
          </cell>
          <cell r="D142" t="str">
            <v>GHIGLIERI, MICHAEL L.</v>
          </cell>
          <cell r="E142" t="str">
            <v>HELPER</v>
          </cell>
          <cell r="F142" t="str">
            <v>Helper</v>
          </cell>
          <cell r="G142" t="str">
            <v>350G</v>
          </cell>
          <cell r="H142" t="str">
            <v>DSP</v>
          </cell>
          <cell r="I142" t="str">
            <v>Helper</v>
          </cell>
          <cell r="J142">
            <v>0</v>
          </cell>
          <cell r="K142">
            <v>35536</v>
          </cell>
          <cell r="L142">
            <v>0</v>
          </cell>
          <cell r="M142">
            <v>100853</v>
          </cell>
          <cell r="N142">
            <v>0</v>
          </cell>
          <cell r="O142">
            <v>0</v>
          </cell>
          <cell r="P142">
            <v>40.18</v>
          </cell>
        </row>
        <row r="143">
          <cell r="B143">
            <v>304514</v>
          </cell>
          <cell r="C143" t="str">
            <v>0100010</v>
          </cell>
          <cell r="D143" t="str">
            <v>FARIAS, JAIME</v>
          </cell>
          <cell r="E143" t="str">
            <v>HELPER</v>
          </cell>
          <cell r="F143" t="str">
            <v>Helper</v>
          </cell>
          <cell r="G143" t="str">
            <v>350G</v>
          </cell>
          <cell r="H143" t="str">
            <v>DSP</v>
          </cell>
          <cell r="I143" t="str">
            <v>Helper</v>
          </cell>
          <cell r="J143">
            <v>0</v>
          </cell>
          <cell r="K143">
            <v>35843</v>
          </cell>
          <cell r="L143">
            <v>0</v>
          </cell>
          <cell r="M143">
            <v>304514</v>
          </cell>
          <cell r="N143">
            <v>0</v>
          </cell>
          <cell r="O143">
            <v>0</v>
          </cell>
          <cell r="P143">
            <v>40.18</v>
          </cell>
        </row>
        <row r="144">
          <cell r="B144">
            <v>319071</v>
          </cell>
          <cell r="C144" t="str">
            <v>0100110</v>
          </cell>
          <cell r="D144" t="str">
            <v>CRUZ, JORGE A.</v>
          </cell>
          <cell r="E144" t="str">
            <v>DRFTLR</v>
          </cell>
          <cell r="F144" t="str">
            <v>Driver - Frontloader</v>
          </cell>
          <cell r="G144" t="str">
            <v>350G</v>
          </cell>
          <cell r="H144" t="str">
            <v>DSP</v>
          </cell>
          <cell r="I144" t="str">
            <v>Driver - Lead</v>
          </cell>
          <cell r="J144">
            <v>0</v>
          </cell>
          <cell r="K144">
            <v>35904</v>
          </cell>
          <cell r="L144">
            <v>0</v>
          </cell>
          <cell r="M144">
            <v>319071</v>
          </cell>
          <cell r="N144">
            <v>0</v>
          </cell>
          <cell r="O144">
            <v>0</v>
          </cell>
          <cell r="P144">
            <v>42.23</v>
          </cell>
        </row>
        <row r="145">
          <cell r="B145">
            <v>323168</v>
          </cell>
          <cell r="C145" t="str">
            <v>0100110</v>
          </cell>
          <cell r="D145" t="str">
            <v>GONZALEZ, JAIME M.</v>
          </cell>
          <cell r="E145" t="str">
            <v>DRCOM</v>
          </cell>
          <cell r="F145" t="str">
            <v>Driver - Commercial</v>
          </cell>
          <cell r="G145" t="str">
            <v>350G</v>
          </cell>
          <cell r="H145" t="str">
            <v>DSP</v>
          </cell>
          <cell r="I145" t="str">
            <v>Driver - Lead</v>
          </cell>
          <cell r="J145">
            <v>0</v>
          </cell>
          <cell r="K145">
            <v>35928</v>
          </cell>
          <cell r="L145">
            <v>0</v>
          </cell>
          <cell r="M145">
            <v>323168</v>
          </cell>
          <cell r="N145">
            <v>0</v>
          </cell>
          <cell r="O145">
            <v>0</v>
          </cell>
          <cell r="P145">
            <v>42.23</v>
          </cell>
        </row>
        <row r="146">
          <cell r="B146">
            <v>326289</v>
          </cell>
          <cell r="C146" t="str">
            <v>0100014</v>
          </cell>
          <cell r="D146" t="str">
            <v>GARRETT, KENNETH A.</v>
          </cell>
          <cell r="E146" t="str">
            <v>HELPER</v>
          </cell>
          <cell r="F146" t="str">
            <v>Helper</v>
          </cell>
          <cell r="G146" t="str">
            <v>350G</v>
          </cell>
          <cell r="H146" t="str">
            <v>DSP</v>
          </cell>
          <cell r="I146" t="str">
            <v>Helper</v>
          </cell>
          <cell r="J146">
            <v>0</v>
          </cell>
          <cell r="K146">
            <v>35948</v>
          </cell>
          <cell r="L146">
            <v>0</v>
          </cell>
          <cell r="M146">
            <v>326289</v>
          </cell>
          <cell r="N146">
            <v>0</v>
          </cell>
          <cell r="O146">
            <v>0</v>
          </cell>
          <cell r="P146">
            <v>40.18</v>
          </cell>
        </row>
        <row r="147">
          <cell r="B147">
            <v>441092</v>
          </cell>
          <cell r="C147" t="str">
            <v>0100110</v>
          </cell>
          <cell r="D147" t="str">
            <v>MENDOZA, JESUS M.</v>
          </cell>
          <cell r="E147" t="str">
            <v>DRCOM</v>
          </cell>
          <cell r="F147" t="str">
            <v>Driver - Commercial</v>
          </cell>
          <cell r="G147" t="str">
            <v>350G</v>
          </cell>
          <cell r="H147" t="str">
            <v>DSP</v>
          </cell>
          <cell r="I147" t="str">
            <v>Driver - Lead</v>
          </cell>
          <cell r="J147">
            <v>0</v>
          </cell>
          <cell r="K147">
            <v>36430</v>
          </cell>
          <cell r="L147">
            <v>0</v>
          </cell>
          <cell r="M147">
            <v>441092</v>
          </cell>
          <cell r="N147">
            <v>0</v>
          </cell>
          <cell r="O147">
            <v>0</v>
          </cell>
          <cell r="P147">
            <v>42.23</v>
          </cell>
        </row>
        <row r="148">
          <cell r="B148">
            <v>482281</v>
          </cell>
          <cell r="C148" t="str">
            <v>0100110</v>
          </cell>
          <cell r="D148" t="str">
            <v>BOLTON, ANDRE L.</v>
          </cell>
          <cell r="E148" t="str">
            <v>DRCOM</v>
          </cell>
          <cell r="F148" t="str">
            <v>Driver - Commercial</v>
          </cell>
          <cell r="G148" t="str">
            <v>350G</v>
          </cell>
          <cell r="H148" t="str">
            <v>DSP</v>
          </cell>
          <cell r="I148" t="str">
            <v>Driver - Lead</v>
          </cell>
          <cell r="J148">
            <v>0</v>
          </cell>
          <cell r="K148">
            <v>36579</v>
          </cell>
          <cell r="L148">
            <v>0</v>
          </cell>
          <cell r="M148">
            <v>482281</v>
          </cell>
          <cell r="N148">
            <v>0</v>
          </cell>
          <cell r="O148">
            <v>0</v>
          </cell>
          <cell r="P148">
            <v>42.23</v>
          </cell>
        </row>
        <row r="149">
          <cell r="B149">
            <v>490038</v>
          </cell>
          <cell r="C149" t="str">
            <v>0100014</v>
          </cell>
          <cell r="D149" t="str">
            <v>BODAS, PHILLIP</v>
          </cell>
          <cell r="E149" t="str">
            <v>FTSTC3</v>
          </cell>
          <cell r="F149" t="str">
            <v>Driver - Fantastic 3</v>
          </cell>
          <cell r="G149" t="str">
            <v>350G</v>
          </cell>
          <cell r="H149" t="str">
            <v>DSP</v>
          </cell>
          <cell r="I149" t="str">
            <v>Driver - Lead</v>
          </cell>
          <cell r="J149">
            <v>0</v>
          </cell>
          <cell r="K149">
            <v>36617</v>
          </cell>
          <cell r="L149">
            <v>0</v>
          </cell>
          <cell r="M149">
            <v>490038</v>
          </cell>
          <cell r="N149">
            <v>0</v>
          </cell>
          <cell r="O149">
            <v>0</v>
          </cell>
          <cell r="P149">
            <v>42.23</v>
          </cell>
        </row>
        <row r="150">
          <cell r="B150">
            <v>496405</v>
          </cell>
          <cell r="C150" t="str">
            <v>0100120</v>
          </cell>
          <cell r="D150" t="str">
            <v>ENRIQUEZ, ISRAEL</v>
          </cell>
          <cell r="E150" t="str">
            <v>DRFTLR</v>
          </cell>
          <cell r="F150" t="str">
            <v>Driver - Frontloader</v>
          </cell>
          <cell r="G150" t="str">
            <v>350G</v>
          </cell>
          <cell r="H150" t="str">
            <v>DSP</v>
          </cell>
          <cell r="I150" t="str">
            <v>Driver - Lead</v>
          </cell>
          <cell r="J150">
            <v>0</v>
          </cell>
          <cell r="K150">
            <v>36633</v>
          </cell>
          <cell r="L150">
            <v>0</v>
          </cell>
          <cell r="M150">
            <v>496405</v>
          </cell>
          <cell r="N150">
            <v>0</v>
          </cell>
          <cell r="O150">
            <v>0</v>
          </cell>
          <cell r="P150">
            <v>42.23</v>
          </cell>
        </row>
        <row r="151">
          <cell r="B151">
            <v>497598</v>
          </cell>
          <cell r="C151" t="str">
            <v>0100014</v>
          </cell>
          <cell r="D151" t="str">
            <v>HICKS, TONY</v>
          </cell>
          <cell r="E151" t="str">
            <v>HELPER</v>
          </cell>
          <cell r="F151" t="str">
            <v>Helper</v>
          </cell>
          <cell r="G151" t="str">
            <v>350G</v>
          </cell>
          <cell r="H151" t="str">
            <v>DSP</v>
          </cell>
          <cell r="I151" t="str">
            <v>Helper</v>
          </cell>
          <cell r="J151">
            <v>0</v>
          </cell>
          <cell r="K151">
            <v>36640</v>
          </cell>
          <cell r="L151">
            <v>0</v>
          </cell>
          <cell r="M151">
            <v>497598</v>
          </cell>
          <cell r="N151">
            <v>0</v>
          </cell>
          <cell r="O151">
            <v>0</v>
          </cell>
          <cell r="P151">
            <v>40.18</v>
          </cell>
        </row>
        <row r="152">
          <cell r="B152">
            <v>500734</v>
          </cell>
          <cell r="C152" t="str">
            <v>0100014</v>
          </cell>
          <cell r="D152" t="str">
            <v>VELAZQUEZ, EFREN</v>
          </cell>
          <cell r="E152" t="str">
            <v>FTSTC3</v>
          </cell>
          <cell r="F152" t="str">
            <v>Driver - Fantastic 3</v>
          </cell>
          <cell r="G152" t="str">
            <v>350G</v>
          </cell>
          <cell r="H152" t="str">
            <v>DSP</v>
          </cell>
          <cell r="I152" t="str">
            <v>Driver - Lead</v>
          </cell>
          <cell r="J152">
            <v>0</v>
          </cell>
          <cell r="K152">
            <v>36647</v>
          </cell>
          <cell r="L152">
            <v>0</v>
          </cell>
          <cell r="M152">
            <v>500734</v>
          </cell>
          <cell r="N152">
            <v>0</v>
          </cell>
          <cell r="O152">
            <v>0</v>
          </cell>
          <cell r="P152">
            <v>42.23</v>
          </cell>
        </row>
        <row r="153">
          <cell r="B153">
            <v>501631</v>
          </cell>
          <cell r="C153" t="str">
            <v>0100120</v>
          </cell>
          <cell r="D153" t="str">
            <v>RODRIGUEZ, ANTONIO E.</v>
          </cell>
          <cell r="E153" t="str">
            <v>DRCOM</v>
          </cell>
          <cell r="F153" t="str">
            <v>Driver - Commercial</v>
          </cell>
          <cell r="G153" t="str">
            <v>350G</v>
          </cell>
          <cell r="H153" t="str">
            <v>DSP</v>
          </cell>
          <cell r="I153" t="str">
            <v>Driver - Lead</v>
          </cell>
          <cell r="J153">
            <v>0</v>
          </cell>
          <cell r="K153">
            <v>36654</v>
          </cell>
          <cell r="L153">
            <v>0</v>
          </cell>
          <cell r="M153">
            <v>501631</v>
          </cell>
          <cell r="N153">
            <v>0</v>
          </cell>
          <cell r="O153">
            <v>0</v>
          </cell>
          <cell r="P153">
            <v>42.23</v>
          </cell>
        </row>
        <row r="154">
          <cell r="B154">
            <v>97914</v>
          </cell>
          <cell r="C154" t="str">
            <v>0100010</v>
          </cell>
          <cell r="D154" t="str">
            <v>GALDAMEZ, DAVID</v>
          </cell>
          <cell r="E154" t="str">
            <v>HELPER</v>
          </cell>
          <cell r="F154" t="str">
            <v>Helper</v>
          </cell>
          <cell r="G154" t="str">
            <v>350G</v>
          </cell>
          <cell r="H154" t="str">
            <v>DSP</v>
          </cell>
          <cell r="I154" t="str">
            <v>Helper</v>
          </cell>
          <cell r="J154">
            <v>0</v>
          </cell>
          <cell r="K154">
            <v>35268</v>
          </cell>
          <cell r="L154">
            <v>0</v>
          </cell>
          <cell r="M154">
            <v>97914</v>
          </cell>
          <cell r="N154">
            <v>0</v>
          </cell>
          <cell r="O154">
            <v>0</v>
          </cell>
          <cell r="P154">
            <v>40.18</v>
          </cell>
        </row>
        <row r="155">
          <cell r="B155">
            <v>509923</v>
          </cell>
          <cell r="C155" t="str">
            <v>0100014</v>
          </cell>
          <cell r="D155" t="str">
            <v>CHETCUTI, MICHAEL</v>
          </cell>
          <cell r="E155" t="str">
            <v>FTSTC3</v>
          </cell>
          <cell r="F155" t="str">
            <v>Driver - Fantastic 3</v>
          </cell>
          <cell r="G155" t="str">
            <v>350G</v>
          </cell>
          <cell r="H155" t="str">
            <v>DSP</v>
          </cell>
          <cell r="I155" t="str">
            <v>Driver - Lead</v>
          </cell>
          <cell r="J155">
            <v>0</v>
          </cell>
          <cell r="K155">
            <v>36693</v>
          </cell>
          <cell r="L155">
            <v>0</v>
          </cell>
          <cell r="M155">
            <v>509923</v>
          </cell>
          <cell r="N155">
            <v>0</v>
          </cell>
          <cell r="O155">
            <v>0</v>
          </cell>
          <cell r="P155">
            <v>42.23</v>
          </cell>
        </row>
        <row r="156">
          <cell r="B156">
            <v>42761</v>
          </cell>
          <cell r="C156" t="str">
            <v>0100014</v>
          </cell>
          <cell r="D156" t="str">
            <v>NUILA, JOSE V</v>
          </cell>
          <cell r="E156" t="str">
            <v>FTSTC3</v>
          </cell>
          <cell r="F156" t="str">
            <v>Driver - Fantastic 3</v>
          </cell>
          <cell r="G156" t="str">
            <v>350G</v>
          </cell>
          <cell r="H156" t="str">
            <v>DSP</v>
          </cell>
          <cell r="I156" t="str">
            <v>Driver - Lead</v>
          </cell>
          <cell r="J156">
            <v>0</v>
          </cell>
          <cell r="K156">
            <v>31254</v>
          </cell>
          <cell r="L156">
            <v>0</v>
          </cell>
          <cell r="M156">
            <v>42761</v>
          </cell>
          <cell r="N156">
            <v>0</v>
          </cell>
          <cell r="O156">
            <v>0</v>
          </cell>
          <cell r="P156">
            <v>42.23</v>
          </cell>
        </row>
        <row r="157">
          <cell r="B157">
            <v>350713</v>
          </cell>
          <cell r="C157" t="str">
            <v>0100300</v>
          </cell>
          <cell r="D157" t="str">
            <v>MIRONOFF, MICHAEL G.</v>
          </cell>
          <cell r="E157" t="str">
            <v>DRFTLR</v>
          </cell>
          <cell r="F157" t="str">
            <v>Driver - Frontloader</v>
          </cell>
          <cell r="G157" t="str">
            <v>350G</v>
          </cell>
          <cell r="H157" t="str">
            <v>DSP</v>
          </cell>
          <cell r="I157" t="str">
            <v>Driver - Lead</v>
          </cell>
          <cell r="J157">
            <v>0</v>
          </cell>
          <cell r="K157">
            <v>36084</v>
          </cell>
          <cell r="L157">
            <v>0</v>
          </cell>
          <cell r="M157">
            <v>350713</v>
          </cell>
          <cell r="N157">
            <v>0</v>
          </cell>
          <cell r="O157">
            <v>0</v>
          </cell>
          <cell r="P157">
            <v>42.23</v>
          </cell>
        </row>
        <row r="158">
          <cell r="B158">
            <v>372630</v>
          </cell>
          <cell r="C158" t="str">
            <v>0100014</v>
          </cell>
          <cell r="D158" t="str">
            <v>MASON, WILLIAM J.</v>
          </cell>
          <cell r="E158" t="str">
            <v>HELPER</v>
          </cell>
          <cell r="F158" t="str">
            <v>Helper</v>
          </cell>
          <cell r="G158" t="str">
            <v>350G</v>
          </cell>
          <cell r="H158" t="str">
            <v>DSP</v>
          </cell>
          <cell r="I158" t="str">
            <v>Helper</v>
          </cell>
          <cell r="J158">
            <v>0</v>
          </cell>
          <cell r="K158">
            <v>36165</v>
          </cell>
          <cell r="L158">
            <v>0</v>
          </cell>
          <cell r="M158">
            <v>372630</v>
          </cell>
          <cell r="N158">
            <v>0</v>
          </cell>
          <cell r="O158">
            <v>0</v>
          </cell>
          <cell r="P158">
            <v>40.18</v>
          </cell>
        </row>
        <row r="159">
          <cell r="B159">
            <v>34657</v>
          </cell>
          <cell r="C159" t="str">
            <v>0100014</v>
          </cell>
          <cell r="D159" t="str">
            <v>ROMERO, ALFONSO</v>
          </cell>
          <cell r="E159" t="str">
            <v>HELPER</v>
          </cell>
          <cell r="F159" t="str">
            <v>Helper</v>
          </cell>
          <cell r="G159" t="str">
            <v>350G</v>
          </cell>
          <cell r="H159" t="str">
            <v>DSP</v>
          </cell>
          <cell r="I159" t="str">
            <v>Helper</v>
          </cell>
          <cell r="J159">
            <v>0</v>
          </cell>
          <cell r="K159">
            <v>36731</v>
          </cell>
          <cell r="L159">
            <v>0</v>
          </cell>
          <cell r="M159">
            <v>34657</v>
          </cell>
          <cell r="N159">
            <v>0</v>
          </cell>
          <cell r="O159" t="str">
            <v>Pay Start Date</v>
          </cell>
          <cell r="P159">
            <v>40.18</v>
          </cell>
        </row>
        <row r="160">
          <cell r="B160">
            <v>519363</v>
          </cell>
          <cell r="C160" t="str">
            <v>0100010</v>
          </cell>
          <cell r="D160" t="str">
            <v>SANCHEZ, ANTHONY R.</v>
          </cell>
          <cell r="E160" t="str">
            <v>HELPER</v>
          </cell>
          <cell r="F160" t="str">
            <v>Helper</v>
          </cell>
          <cell r="G160" t="str">
            <v>350G</v>
          </cell>
          <cell r="H160" t="str">
            <v>DSP</v>
          </cell>
          <cell r="I160" t="str">
            <v>Helper</v>
          </cell>
          <cell r="J160">
            <v>0</v>
          </cell>
          <cell r="K160">
            <v>36745</v>
          </cell>
          <cell r="L160">
            <v>0</v>
          </cell>
          <cell r="M160">
            <v>519363</v>
          </cell>
          <cell r="N160">
            <v>0</v>
          </cell>
          <cell r="O160">
            <v>0</v>
          </cell>
          <cell r="P160">
            <v>40.18</v>
          </cell>
        </row>
        <row r="161">
          <cell r="B161">
            <v>21101</v>
          </cell>
          <cell r="C161" t="str">
            <v>0100060</v>
          </cell>
          <cell r="D161" t="str">
            <v>FAZIO, STEVE</v>
          </cell>
          <cell r="E161" t="str">
            <v>DRDBOX</v>
          </cell>
          <cell r="F161" t="str">
            <v>Driver - Debris Box</v>
          </cell>
          <cell r="G161" t="str">
            <v>350G</v>
          </cell>
          <cell r="H161" t="str">
            <v>DSP</v>
          </cell>
          <cell r="I161" t="str">
            <v>Driver - Lead</v>
          </cell>
          <cell r="J161">
            <v>0</v>
          </cell>
          <cell r="K161">
            <v>36753</v>
          </cell>
          <cell r="L161">
            <v>0</v>
          </cell>
          <cell r="M161">
            <v>21101</v>
          </cell>
          <cell r="N161">
            <v>0</v>
          </cell>
          <cell r="O161" t="str">
            <v>Pay Start Date</v>
          </cell>
          <cell r="P161">
            <v>42.23</v>
          </cell>
        </row>
        <row r="162">
          <cell r="B162">
            <v>523661</v>
          </cell>
          <cell r="C162" t="str">
            <v>0100510</v>
          </cell>
          <cell r="D162" t="str">
            <v>CURTIS, WALTER C.</v>
          </cell>
          <cell r="E162" t="str">
            <v>TGSHP</v>
          </cell>
          <cell r="F162" t="str">
            <v>Shop Person</v>
          </cell>
          <cell r="G162" t="str">
            <v>350G</v>
          </cell>
          <cell r="H162" t="str">
            <v>SHP</v>
          </cell>
          <cell r="I162" t="str">
            <v>350G</v>
          </cell>
          <cell r="J162">
            <v>0</v>
          </cell>
          <cell r="K162">
            <v>36760</v>
          </cell>
          <cell r="L162">
            <v>0</v>
          </cell>
          <cell r="M162">
            <v>523661</v>
          </cell>
          <cell r="N162">
            <v>0</v>
          </cell>
          <cell r="O162">
            <v>0</v>
          </cell>
          <cell r="P162">
            <v>40.540999999999997</v>
          </cell>
        </row>
        <row r="163">
          <cell r="B163">
            <v>534580</v>
          </cell>
          <cell r="C163" t="str">
            <v>0100110</v>
          </cell>
          <cell r="D163" t="str">
            <v>SAAVEDRA, SABINO</v>
          </cell>
          <cell r="E163" t="str">
            <v>DRCOM</v>
          </cell>
          <cell r="F163" t="str">
            <v>Driver - Commercial</v>
          </cell>
          <cell r="G163" t="str">
            <v>350G</v>
          </cell>
          <cell r="H163" t="str">
            <v>DSP</v>
          </cell>
          <cell r="I163" t="str">
            <v>Driver - Lead</v>
          </cell>
          <cell r="J163">
            <v>0</v>
          </cell>
          <cell r="K163">
            <v>36789</v>
          </cell>
          <cell r="L163">
            <v>0</v>
          </cell>
          <cell r="M163">
            <v>534580</v>
          </cell>
          <cell r="N163">
            <v>0</v>
          </cell>
          <cell r="O163">
            <v>0</v>
          </cell>
          <cell r="P163">
            <v>42.23</v>
          </cell>
        </row>
        <row r="164">
          <cell r="B164">
            <v>537490</v>
          </cell>
          <cell r="C164" t="str">
            <v>0100010</v>
          </cell>
          <cell r="D164" t="str">
            <v>DUENAS, MARTIN</v>
          </cell>
          <cell r="E164" t="str">
            <v>HELPER</v>
          </cell>
          <cell r="F164" t="str">
            <v>Helper</v>
          </cell>
          <cell r="G164" t="str">
            <v>350G</v>
          </cell>
          <cell r="H164" t="str">
            <v>DSP</v>
          </cell>
          <cell r="I164" t="str">
            <v>Helper</v>
          </cell>
          <cell r="J164">
            <v>0</v>
          </cell>
          <cell r="K164">
            <v>36809</v>
          </cell>
          <cell r="L164">
            <v>0</v>
          </cell>
          <cell r="M164">
            <v>537490</v>
          </cell>
          <cell r="N164">
            <v>0</v>
          </cell>
          <cell r="O164">
            <v>0</v>
          </cell>
          <cell r="P164">
            <v>40.18</v>
          </cell>
        </row>
        <row r="165">
          <cell r="B165">
            <v>543224</v>
          </cell>
          <cell r="C165" t="str">
            <v>0100010</v>
          </cell>
          <cell r="D165" t="str">
            <v>HANSEN, ROBERT S.</v>
          </cell>
          <cell r="E165" t="str">
            <v>HELPER</v>
          </cell>
          <cell r="F165" t="str">
            <v>Helper</v>
          </cell>
          <cell r="G165" t="str">
            <v>350G</v>
          </cell>
          <cell r="H165" t="str">
            <v>DSP</v>
          </cell>
          <cell r="I165" t="str">
            <v>Helper</v>
          </cell>
          <cell r="J165">
            <v>0</v>
          </cell>
          <cell r="K165">
            <v>36823</v>
          </cell>
          <cell r="L165">
            <v>0</v>
          </cell>
          <cell r="M165">
            <v>543224</v>
          </cell>
          <cell r="N165">
            <v>0</v>
          </cell>
          <cell r="O165">
            <v>0</v>
          </cell>
          <cell r="P165">
            <v>40.18</v>
          </cell>
        </row>
        <row r="166">
          <cell r="B166">
            <v>559550</v>
          </cell>
          <cell r="C166" t="str">
            <v>0100014</v>
          </cell>
          <cell r="D166" t="str">
            <v>GEORGE, JOHNICON</v>
          </cell>
          <cell r="E166" t="str">
            <v>FTSTC3</v>
          </cell>
          <cell r="F166" t="str">
            <v>Driver - Fantastic 3</v>
          </cell>
          <cell r="G166" t="str">
            <v>350G</v>
          </cell>
          <cell r="H166" t="str">
            <v>DSP</v>
          </cell>
          <cell r="I166" t="str">
            <v>Driver - Lead</v>
          </cell>
          <cell r="J166">
            <v>0</v>
          </cell>
          <cell r="K166">
            <v>36893</v>
          </cell>
          <cell r="L166">
            <v>0</v>
          </cell>
          <cell r="M166">
            <v>559550</v>
          </cell>
          <cell r="N166">
            <v>0</v>
          </cell>
          <cell r="O166">
            <v>0</v>
          </cell>
          <cell r="P166">
            <v>42.23</v>
          </cell>
        </row>
        <row r="167">
          <cell r="B167">
            <v>565423</v>
          </cell>
          <cell r="C167" t="str">
            <v>0100010</v>
          </cell>
          <cell r="D167" t="str">
            <v>SAMPSON, KWASI</v>
          </cell>
          <cell r="E167" t="str">
            <v>HELPER</v>
          </cell>
          <cell r="F167" t="str">
            <v>Helper</v>
          </cell>
          <cell r="G167" t="str">
            <v>350G</v>
          </cell>
          <cell r="H167" t="str">
            <v>DSP</v>
          </cell>
          <cell r="I167" t="str">
            <v>Helper</v>
          </cell>
          <cell r="J167">
            <v>0</v>
          </cell>
          <cell r="K167">
            <v>36913</v>
          </cell>
          <cell r="L167">
            <v>0</v>
          </cell>
          <cell r="M167">
            <v>565423</v>
          </cell>
          <cell r="N167">
            <v>0</v>
          </cell>
          <cell r="O167">
            <v>0</v>
          </cell>
          <cell r="P167">
            <v>40.18</v>
          </cell>
        </row>
        <row r="168">
          <cell r="B168">
            <v>573845</v>
          </cell>
          <cell r="C168" t="str">
            <v>0100120</v>
          </cell>
          <cell r="D168" t="str">
            <v>LOPEZ, MICHAEL</v>
          </cell>
          <cell r="E168" t="str">
            <v>DRFTLR</v>
          </cell>
          <cell r="F168" t="str">
            <v>Driver - Frontloader</v>
          </cell>
          <cell r="G168" t="str">
            <v>350G</v>
          </cell>
          <cell r="H168" t="str">
            <v>DSP</v>
          </cell>
          <cell r="I168" t="str">
            <v>Driver - Lead</v>
          </cell>
          <cell r="J168">
            <v>0</v>
          </cell>
          <cell r="K168">
            <v>36956</v>
          </cell>
          <cell r="L168">
            <v>0</v>
          </cell>
          <cell r="M168">
            <v>573845</v>
          </cell>
          <cell r="N168">
            <v>0</v>
          </cell>
          <cell r="O168">
            <v>0</v>
          </cell>
          <cell r="P168">
            <v>42.23</v>
          </cell>
        </row>
        <row r="169">
          <cell r="B169">
            <v>583373</v>
          </cell>
          <cell r="C169" t="str">
            <v>0100120</v>
          </cell>
          <cell r="D169" t="str">
            <v>GONZALEZ, BENITO</v>
          </cell>
          <cell r="E169" t="str">
            <v>DRFTLR</v>
          </cell>
          <cell r="F169" t="str">
            <v>Driver - Frontloader</v>
          </cell>
          <cell r="G169" t="str">
            <v>350G</v>
          </cell>
          <cell r="H169" t="str">
            <v>DSP</v>
          </cell>
          <cell r="I169" t="str">
            <v>Driver - Lead</v>
          </cell>
          <cell r="J169">
            <v>0</v>
          </cell>
          <cell r="K169">
            <v>37004</v>
          </cell>
          <cell r="L169">
            <v>0</v>
          </cell>
          <cell r="M169">
            <v>583373</v>
          </cell>
          <cell r="N169">
            <v>0</v>
          </cell>
          <cell r="O169">
            <v>0</v>
          </cell>
          <cell r="P169">
            <v>42.23</v>
          </cell>
        </row>
        <row r="170">
          <cell r="B170">
            <v>583824</v>
          </cell>
          <cell r="C170" t="str">
            <v>0100011</v>
          </cell>
          <cell r="D170" t="str">
            <v>HANSEN, FRANK B.</v>
          </cell>
          <cell r="E170" t="str">
            <v>DRIVER</v>
          </cell>
          <cell r="F170" t="str">
            <v>Driver</v>
          </cell>
          <cell r="G170" t="str">
            <v>350G</v>
          </cell>
          <cell r="H170" t="str">
            <v>DSP</v>
          </cell>
          <cell r="I170" t="str">
            <v>Driver - Reg.</v>
          </cell>
          <cell r="J170">
            <v>0</v>
          </cell>
          <cell r="K170">
            <v>37011</v>
          </cell>
          <cell r="L170">
            <v>0</v>
          </cell>
          <cell r="M170">
            <v>583824</v>
          </cell>
          <cell r="N170">
            <v>0</v>
          </cell>
          <cell r="O170">
            <v>0</v>
          </cell>
          <cell r="P170">
            <v>42.23</v>
          </cell>
        </row>
        <row r="171">
          <cell r="B171">
            <v>584122</v>
          </cell>
          <cell r="C171" t="str">
            <v>0100110</v>
          </cell>
          <cell r="D171" t="str">
            <v>LEGER, TUPETAIKI M.</v>
          </cell>
          <cell r="E171" t="str">
            <v>DRCOM</v>
          </cell>
          <cell r="F171" t="str">
            <v>Driver - Commercial</v>
          </cell>
          <cell r="G171" t="str">
            <v>350G</v>
          </cell>
          <cell r="H171" t="str">
            <v>DSP</v>
          </cell>
          <cell r="I171" t="str">
            <v>Driver - Lead</v>
          </cell>
          <cell r="J171">
            <v>0</v>
          </cell>
          <cell r="K171">
            <v>37012</v>
          </cell>
          <cell r="L171">
            <v>0</v>
          </cell>
          <cell r="M171">
            <v>584122</v>
          </cell>
          <cell r="N171">
            <v>0</v>
          </cell>
          <cell r="O171">
            <v>0</v>
          </cell>
          <cell r="P171">
            <v>42.23</v>
          </cell>
        </row>
        <row r="172">
          <cell r="B172">
            <v>584739</v>
          </cell>
          <cell r="C172" t="str">
            <v>0100014</v>
          </cell>
          <cell r="D172" t="str">
            <v>MAGALLON, FLAVIO</v>
          </cell>
          <cell r="E172" t="str">
            <v>FTSTC3</v>
          </cell>
          <cell r="F172" t="str">
            <v>Driver - Fantastic 3</v>
          </cell>
          <cell r="G172" t="str">
            <v>350G</v>
          </cell>
          <cell r="H172" t="str">
            <v>DSP</v>
          </cell>
          <cell r="I172" t="str">
            <v>Driver - Lead</v>
          </cell>
          <cell r="J172">
            <v>0</v>
          </cell>
          <cell r="K172">
            <v>37019</v>
          </cell>
          <cell r="L172">
            <v>0</v>
          </cell>
          <cell r="M172">
            <v>584739</v>
          </cell>
          <cell r="N172">
            <v>0</v>
          </cell>
          <cell r="O172">
            <v>0</v>
          </cell>
          <cell r="P172">
            <v>42.23</v>
          </cell>
        </row>
        <row r="173">
          <cell r="B173">
            <v>588449</v>
          </cell>
          <cell r="C173" t="str">
            <v>0100010</v>
          </cell>
          <cell r="D173" t="str">
            <v>REALI, RONALD P.</v>
          </cell>
          <cell r="E173" t="str">
            <v>DRIVER</v>
          </cell>
          <cell r="F173" t="str">
            <v>Driver</v>
          </cell>
          <cell r="G173" t="str">
            <v>350G</v>
          </cell>
          <cell r="H173" t="str">
            <v>DSP</v>
          </cell>
          <cell r="I173" t="str">
            <v>Driver - Reg.</v>
          </cell>
          <cell r="J173">
            <v>0</v>
          </cell>
          <cell r="K173">
            <v>37032</v>
          </cell>
          <cell r="L173">
            <v>0</v>
          </cell>
          <cell r="M173">
            <v>588449</v>
          </cell>
          <cell r="N173">
            <v>0</v>
          </cell>
          <cell r="O173">
            <v>0</v>
          </cell>
          <cell r="P173">
            <v>42.23</v>
          </cell>
        </row>
        <row r="174">
          <cell r="B174">
            <v>592544</v>
          </cell>
          <cell r="C174" t="str">
            <v>0100010</v>
          </cell>
          <cell r="D174" t="str">
            <v>TUTWILER, DARNELL</v>
          </cell>
          <cell r="E174" t="str">
            <v>HELPER</v>
          </cell>
          <cell r="F174" t="str">
            <v>Helper</v>
          </cell>
          <cell r="G174" t="str">
            <v>350G</v>
          </cell>
          <cell r="H174" t="str">
            <v>DSP</v>
          </cell>
          <cell r="I174" t="str">
            <v>Helper</v>
          </cell>
          <cell r="J174">
            <v>0</v>
          </cell>
          <cell r="K174">
            <v>37053</v>
          </cell>
          <cell r="L174">
            <v>0</v>
          </cell>
          <cell r="M174">
            <v>592544</v>
          </cell>
          <cell r="N174">
            <v>0</v>
          </cell>
          <cell r="O174">
            <v>0</v>
          </cell>
          <cell r="P174">
            <v>40.18</v>
          </cell>
        </row>
        <row r="175">
          <cell r="B175">
            <v>596588</v>
          </cell>
          <cell r="C175" t="str">
            <v>0100010</v>
          </cell>
          <cell r="D175" t="str">
            <v>TRADE, SEAN</v>
          </cell>
          <cell r="E175" t="str">
            <v>HELPER</v>
          </cell>
          <cell r="F175" t="str">
            <v>Helper</v>
          </cell>
          <cell r="G175" t="str">
            <v>350G</v>
          </cell>
          <cell r="H175" t="str">
            <v>DSP</v>
          </cell>
          <cell r="I175" t="str">
            <v>Helper</v>
          </cell>
          <cell r="J175">
            <v>0</v>
          </cell>
          <cell r="K175">
            <v>37060</v>
          </cell>
          <cell r="L175">
            <v>0</v>
          </cell>
          <cell r="M175">
            <v>596588</v>
          </cell>
          <cell r="N175">
            <v>0</v>
          </cell>
          <cell r="O175">
            <v>0</v>
          </cell>
          <cell r="P175">
            <v>40.18</v>
          </cell>
        </row>
        <row r="176">
          <cell r="B176">
            <v>601228</v>
          </cell>
          <cell r="C176" t="str">
            <v>0100060</v>
          </cell>
          <cell r="D176" t="str">
            <v>LOYOLA, ADOLFO</v>
          </cell>
          <cell r="E176" t="str">
            <v>DRDBOX</v>
          </cell>
          <cell r="F176" t="str">
            <v>Driver - Debris Box</v>
          </cell>
          <cell r="G176" t="str">
            <v>350G</v>
          </cell>
          <cell r="H176" t="str">
            <v>DSP</v>
          </cell>
          <cell r="I176" t="str">
            <v>Driver - Lead</v>
          </cell>
          <cell r="J176">
            <v>0</v>
          </cell>
          <cell r="K176">
            <v>37075</v>
          </cell>
          <cell r="L176">
            <v>0</v>
          </cell>
          <cell r="M176">
            <v>601228</v>
          </cell>
          <cell r="N176">
            <v>0</v>
          </cell>
          <cell r="O176">
            <v>0</v>
          </cell>
          <cell r="P176">
            <v>42.23</v>
          </cell>
        </row>
        <row r="177">
          <cell r="B177">
            <v>602351</v>
          </cell>
          <cell r="C177" t="str">
            <v>0100010</v>
          </cell>
          <cell r="D177" t="str">
            <v>BARBOSA, RICHARD</v>
          </cell>
          <cell r="E177" t="str">
            <v>HELPER</v>
          </cell>
          <cell r="F177" t="str">
            <v>Helper</v>
          </cell>
          <cell r="G177" t="str">
            <v>350G</v>
          </cell>
          <cell r="H177" t="str">
            <v>DSP</v>
          </cell>
          <cell r="I177" t="str">
            <v>Helper</v>
          </cell>
          <cell r="J177">
            <v>0</v>
          </cell>
          <cell r="K177">
            <v>37081</v>
          </cell>
          <cell r="L177">
            <v>0</v>
          </cell>
          <cell r="M177">
            <v>602351</v>
          </cell>
          <cell r="N177">
            <v>0</v>
          </cell>
          <cell r="O177">
            <v>0</v>
          </cell>
          <cell r="P177">
            <v>40.18</v>
          </cell>
        </row>
        <row r="178">
          <cell r="B178">
            <v>602360</v>
          </cell>
          <cell r="C178" t="str">
            <v>0100010</v>
          </cell>
          <cell r="D178" t="str">
            <v>NAVARRO, JAVIER</v>
          </cell>
          <cell r="E178" t="str">
            <v>HELPER</v>
          </cell>
          <cell r="F178" t="str">
            <v>Helper</v>
          </cell>
          <cell r="G178" t="str">
            <v>350G</v>
          </cell>
          <cell r="H178" t="str">
            <v>DSP</v>
          </cell>
          <cell r="I178" t="str">
            <v>Helper</v>
          </cell>
          <cell r="J178">
            <v>0</v>
          </cell>
          <cell r="K178">
            <v>37082</v>
          </cell>
          <cell r="L178">
            <v>0</v>
          </cell>
          <cell r="M178">
            <v>602360</v>
          </cell>
          <cell r="N178">
            <v>0</v>
          </cell>
          <cell r="O178">
            <v>0</v>
          </cell>
          <cell r="P178">
            <v>40.18</v>
          </cell>
        </row>
        <row r="179">
          <cell r="B179">
            <v>612226</v>
          </cell>
          <cell r="C179" t="str">
            <v>0100010</v>
          </cell>
          <cell r="D179" t="str">
            <v>PADILLA, JAIRO</v>
          </cell>
          <cell r="E179" t="str">
            <v>HELPER</v>
          </cell>
          <cell r="F179" t="str">
            <v>Helper</v>
          </cell>
          <cell r="G179" t="str">
            <v>350G</v>
          </cell>
          <cell r="H179" t="str">
            <v>DSP</v>
          </cell>
          <cell r="I179" t="str">
            <v>Helper</v>
          </cell>
          <cell r="J179">
            <v>0</v>
          </cell>
          <cell r="K179">
            <v>37116</v>
          </cell>
          <cell r="L179">
            <v>0</v>
          </cell>
          <cell r="M179">
            <v>612226</v>
          </cell>
          <cell r="N179">
            <v>0</v>
          </cell>
          <cell r="O179">
            <v>0</v>
          </cell>
          <cell r="P179">
            <v>40.18</v>
          </cell>
        </row>
        <row r="180">
          <cell r="B180">
            <v>616403</v>
          </cell>
          <cell r="C180" t="str">
            <v>0100010</v>
          </cell>
          <cell r="D180" t="str">
            <v>GONZALEZ JR, DAVID</v>
          </cell>
          <cell r="E180" t="str">
            <v>HELPER</v>
          </cell>
          <cell r="F180" t="str">
            <v>Helper</v>
          </cell>
          <cell r="G180" t="str">
            <v>350G</v>
          </cell>
          <cell r="H180" t="str">
            <v>DSP</v>
          </cell>
          <cell r="I180" t="str">
            <v>Helper</v>
          </cell>
          <cell r="J180">
            <v>0</v>
          </cell>
          <cell r="K180">
            <v>37138</v>
          </cell>
          <cell r="L180">
            <v>0</v>
          </cell>
          <cell r="M180">
            <v>616403</v>
          </cell>
          <cell r="N180">
            <v>0</v>
          </cell>
          <cell r="O180">
            <v>0</v>
          </cell>
          <cell r="P180">
            <v>40.18</v>
          </cell>
        </row>
        <row r="181">
          <cell r="B181">
            <v>637693</v>
          </cell>
          <cell r="C181" t="str">
            <v>0100510</v>
          </cell>
          <cell r="D181" t="str">
            <v>BARIZON, AUGUST W.</v>
          </cell>
          <cell r="E181" t="str">
            <v>TGSHP</v>
          </cell>
          <cell r="F181" t="str">
            <v>Shop Person</v>
          </cell>
          <cell r="G181" t="str">
            <v>350G</v>
          </cell>
          <cell r="H181" t="str">
            <v>SHP</v>
          </cell>
          <cell r="I181" t="str">
            <v>350G</v>
          </cell>
          <cell r="J181">
            <v>0</v>
          </cell>
          <cell r="K181">
            <v>37208</v>
          </cell>
          <cell r="L181">
            <v>0</v>
          </cell>
          <cell r="M181">
            <v>637693</v>
          </cell>
          <cell r="N181">
            <v>0</v>
          </cell>
          <cell r="O181">
            <v>0</v>
          </cell>
          <cell r="P181">
            <v>40.540999999999997</v>
          </cell>
        </row>
        <row r="182">
          <cell r="B182">
            <v>652615</v>
          </cell>
          <cell r="C182" t="str">
            <v>0100510</v>
          </cell>
          <cell r="D182" t="str">
            <v>CHAVEZ, ISRAEL L.</v>
          </cell>
          <cell r="E182" t="str">
            <v>TGSHP</v>
          </cell>
          <cell r="F182" t="str">
            <v>Shop Person</v>
          </cell>
          <cell r="G182" t="str">
            <v>350G</v>
          </cell>
          <cell r="H182" t="str">
            <v>SHP</v>
          </cell>
          <cell r="I182" t="str">
            <v>350G</v>
          </cell>
          <cell r="J182">
            <v>0</v>
          </cell>
          <cell r="K182">
            <v>37306</v>
          </cell>
          <cell r="L182">
            <v>0</v>
          </cell>
          <cell r="M182">
            <v>652615</v>
          </cell>
          <cell r="N182">
            <v>0</v>
          </cell>
          <cell r="O182">
            <v>0</v>
          </cell>
          <cell r="P182">
            <v>40.540999999999997</v>
          </cell>
        </row>
        <row r="183">
          <cell r="B183">
            <v>673336</v>
          </cell>
          <cell r="C183" t="str">
            <v>0100510</v>
          </cell>
          <cell r="D183" t="str">
            <v>PRIEST, DAVID A.</v>
          </cell>
          <cell r="E183" t="str">
            <v>AFORES</v>
          </cell>
          <cell r="F183" t="str">
            <v>Assistant Foreperson - Shop</v>
          </cell>
          <cell r="G183" t="str">
            <v>350G</v>
          </cell>
          <cell r="H183" t="str">
            <v>SHP</v>
          </cell>
          <cell r="I183" t="str">
            <v>350G</v>
          </cell>
          <cell r="J183">
            <v>0</v>
          </cell>
          <cell r="K183">
            <v>37404</v>
          </cell>
          <cell r="L183">
            <v>0</v>
          </cell>
          <cell r="M183">
            <v>673336</v>
          </cell>
          <cell r="N183">
            <v>0</v>
          </cell>
          <cell r="O183">
            <v>0</v>
          </cell>
          <cell r="P183">
            <v>43.918999999999997</v>
          </cell>
        </row>
        <row r="184">
          <cell r="B184">
            <v>556252</v>
          </cell>
          <cell r="C184" t="str">
            <v>0100010</v>
          </cell>
          <cell r="D184" t="str">
            <v>GOMEZ, FRANCISCO J.</v>
          </cell>
          <cell r="E184" t="str">
            <v>HELPER</v>
          </cell>
          <cell r="F184" t="str">
            <v>Helper</v>
          </cell>
          <cell r="G184" t="str">
            <v>350G</v>
          </cell>
          <cell r="H184" t="str">
            <v>DSP</v>
          </cell>
          <cell r="I184" t="str">
            <v>Helper</v>
          </cell>
          <cell r="J184">
            <v>0</v>
          </cell>
          <cell r="K184">
            <v>36881</v>
          </cell>
          <cell r="L184">
            <v>0</v>
          </cell>
          <cell r="M184">
            <v>556252</v>
          </cell>
          <cell r="N184">
            <v>0</v>
          </cell>
          <cell r="O184">
            <v>0</v>
          </cell>
          <cell r="P184">
            <v>40.18</v>
          </cell>
        </row>
        <row r="185">
          <cell r="B185">
            <v>35431</v>
          </cell>
          <cell r="C185" t="str">
            <v>0100010</v>
          </cell>
          <cell r="D185" t="str">
            <v>GONZALEZ, GABINO</v>
          </cell>
          <cell r="E185" t="str">
            <v>HELPER</v>
          </cell>
          <cell r="F185" t="str">
            <v>Helper</v>
          </cell>
          <cell r="G185" t="str">
            <v>350G</v>
          </cell>
          <cell r="H185" t="str">
            <v>DSP</v>
          </cell>
          <cell r="I185" t="str">
            <v>Helper</v>
          </cell>
          <cell r="J185">
            <v>0</v>
          </cell>
          <cell r="K185">
            <v>32784</v>
          </cell>
          <cell r="L185">
            <v>0</v>
          </cell>
          <cell r="M185">
            <v>35431</v>
          </cell>
          <cell r="N185">
            <v>0</v>
          </cell>
          <cell r="O185">
            <v>0</v>
          </cell>
          <cell r="P185">
            <v>40.18</v>
          </cell>
        </row>
        <row r="186">
          <cell r="B186">
            <v>601501</v>
          </cell>
          <cell r="C186" t="str">
            <v>0100010</v>
          </cell>
          <cell r="D186" t="str">
            <v>MIRANDA, MARLON J.</v>
          </cell>
          <cell r="E186" t="str">
            <v>HELPER</v>
          </cell>
          <cell r="F186" t="str">
            <v>Helper</v>
          </cell>
          <cell r="G186" t="str">
            <v>350G</v>
          </cell>
          <cell r="H186" t="str">
            <v>DSP</v>
          </cell>
          <cell r="I186" t="str">
            <v>Helper</v>
          </cell>
          <cell r="J186">
            <v>0</v>
          </cell>
          <cell r="K186">
            <v>37089</v>
          </cell>
          <cell r="L186">
            <v>0</v>
          </cell>
          <cell r="M186">
            <v>601501</v>
          </cell>
          <cell r="N186">
            <v>0</v>
          </cell>
          <cell r="O186">
            <v>0</v>
          </cell>
          <cell r="P186">
            <v>40.18</v>
          </cell>
        </row>
        <row r="187">
          <cell r="B187">
            <v>951615</v>
          </cell>
          <cell r="C187" t="str">
            <v>0100510</v>
          </cell>
          <cell r="D187" t="str">
            <v>ROMERO, ALFREDO P.</v>
          </cell>
          <cell r="E187" t="str">
            <v>MECH</v>
          </cell>
          <cell r="F187" t="str">
            <v>Mechanic</v>
          </cell>
          <cell r="G187" t="str">
            <v>350G</v>
          </cell>
          <cell r="H187" t="str">
            <v>SHP</v>
          </cell>
          <cell r="I187" t="str">
            <v>350G</v>
          </cell>
          <cell r="J187">
            <v>0</v>
          </cell>
          <cell r="K187">
            <v>38348</v>
          </cell>
          <cell r="L187">
            <v>0</v>
          </cell>
          <cell r="M187">
            <v>951615</v>
          </cell>
          <cell r="N187">
            <v>0</v>
          </cell>
          <cell r="O187">
            <v>0</v>
          </cell>
          <cell r="P187">
            <v>43.26</v>
          </cell>
        </row>
        <row r="188">
          <cell r="B188">
            <v>1874199</v>
          </cell>
          <cell r="C188" t="str">
            <v>0100010</v>
          </cell>
          <cell r="D188" t="str">
            <v>CASTELLANOS, HUMBERTO</v>
          </cell>
          <cell r="E188" t="str">
            <v>DRIVER</v>
          </cell>
          <cell r="F188" t="str">
            <v>Driver</v>
          </cell>
          <cell r="G188" t="str">
            <v>350G</v>
          </cell>
          <cell r="H188" t="str">
            <v>DSP</v>
          </cell>
          <cell r="I188" t="str">
            <v>Driver - Reg.</v>
          </cell>
          <cell r="J188">
            <v>0</v>
          </cell>
          <cell r="K188">
            <v>38656</v>
          </cell>
          <cell r="L188">
            <v>0</v>
          </cell>
          <cell r="M188">
            <v>1874199</v>
          </cell>
          <cell r="N188">
            <v>0</v>
          </cell>
          <cell r="O188">
            <v>0</v>
          </cell>
          <cell r="P188">
            <v>42.23</v>
          </cell>
        </row>
        <row r="189">
          <cell r="B189">
            <v>83686</v>
          </cell>
          <cell r="C189" t="str">
            <v>0100014</v>
          </cell>
          <cell r="D189" t="str">
            <v>LOMELI, ROBERTO</v>
          </cell>
          <cell r="E189" t="str">
            <v>FTSTC3</v>
          </cell>
          <cell r="F189" t="str">
            <v>Driver - Fantastic 3</v>
          </cell>
          <cell r="G189" t="str">
            <v>350G</v>
          </cell>
          <cell r="H189" t="str">
            <v>DSP</v>
          </cell>
          <cell r="I189" t="str">
            <v>Driver - Lead</v>
          </cell>
          <cell r="J189">
            <v>0</v>
          </cell>
          <cell r="K189">
            <v>34726</v>
          </cell>
          <cell r="L189">
            <v>0</v>
          </cell>
          <cell r="M189">
            <v>83686</v>
          </cell>
          <cell r="N189">
            <v>0</v>
          </cell>
          <cell r="O189">
            <v>0</v>
          </cell>
          <cell r="P189">
            <v>42.23</v>
          </cell>
        </row>
        <row r="190">
          <cell r="B190">
            <v>1907253</v>
          </cell>
          <cell r="C190" t="str">
            <v>0100010</v>
          </cell>
          <cell r="D190" t="str">
            <v>SALINAS, ERNESTO</v>
          </cell>
          <cell r="E190" t="str">
            <v>HELPER</v>
          </cell>
          <cell r="F190" t="str">
            <v>Helper</v>
          </cell>
          <cell r="G190" t="str">
            <v>350G</v>
          </cell>
          <cell r="H190" t="str">
            <v>DSP</v>
          </cell>
          <cell r="I190" t="str">
            <v>Helper</v>
          </cell>
          <cell r="J190">
            <v>0</v>
          </cell>
          <cell r="K190">
            <v>38664</v>
          </cell>
          <cell r="L190">
            <v>0</v>
          </cell>
          <cell r="M190">
            <v>1907253</v>
          </cell>
          <cell r="N190">
            <v>0</v>
          </cell>
          <cell r="O190">
            <v>0</v>
          </cell>
          <cell r="P190">
            <v>40.18</v>
          </cell>
        </row>
        <row r="191">
          <cell r="B191">
            <v>2177408</v>
          </cell>
          <cell r="C191" t="str">
            <v>0100010</v>
          </cell>
          <cell r="D191" t="str">
            <v>BAUS, JAMES E.</v>
          </cell>
          <cell r="E191" t="str">
            <v>HELPER</v>
          </cell>
          <cell r="F191" t="str">
            <v>Helper</v>
          </cell>
          <cell r="G191" t="str">
            <v>350G</v>
          </cell>
          <cell r="H191" t="str">
            <v>DSP</v>
          </cell>
          <cell r="I191" t="str">
            <v>Helper</v>
          </cell>
          <cell r="J191">
            <v>0</v>
          </cell>
          <cell r="K191">
            <v>38770</v>
          </cell>
          <cell r="L191">
            <v>0</v>
          </cell>
          <cell r="M191">
            <v>2177408</v>
          </cell>
          <cell r="N191">
            <v>0</v>
          </cell>
          <cell r="O191">
            <v>0</v>
          </cell>
          <cell r="P191">
            <v>40.18</v>
          </cell>
        </row>
        <row r="192">
          <cell r="B192">
            <v>2476723</v>
          </cell>
          <cell r="C192" t="str">
            <v>0100010</v>
          </cell>
          <cell r="D192" t="str">
            <v>LOPEZ, IGNACIO E.</v>
          </cell>
          <cell r="E192" t="str">
            <v>HELPER</v>
          </cell>
          <cell r="F192" t="str">
            <v>Helper</v>
          </cell>
          <cell r="G192" t="str">
            <v>350G</v>
          </cell>
          <cell r="H192" t="str">
            <v>DSP</v>
          </cell>
          <cell r="I192" t="str">
            <v>Helper</v>
          </cell>
          <cell r="J192">
            <v>0</v>
          </cell>
          <cell r="K192">
            <v>38875</v>
          </cell>
          <cell r="L192">
            <v>0</v>
          </cell>
          <cell r="M192">
            <v>2476723</v>
          </cell>
          <cell r="N192">
            <v>0</v>
          </cell>
          <cell r="O192">
            <v>0</v>
          </cell>
          <cell r="P192">
            <v>40.18</v>
          </cell>
        </row>
        <row r="193">
          <cell r="B193">
            <v>2510274</v>
          </cell>
          <cell r="C193" t="str">
            <v>0100010</v>
          </cell>
          <cell r="D193" t="str">
            <v>BOYD, HARRY-MICHAEL K.L.</v>
          </cell>
          <cell r="E193" t="str">
            <v>HELPER</v>
          </cell>
          <cell r="F193" t="str">
            <v>Helper</v>
          </cell>
          <cell r="G193" t="str">
            <v>350G</v>
          </cell>
          <cell r="H193" t="str">
            <v>DSP</v>
          </cell>
          <cell r="I193" t="str">
            <v>Helper</v>
          </cell>
          <cell r="J193">
            <v>0</v>
          </cell>
          <cell r="K193">
            <v>38887</v>
          </cell>
          <cell r="L193">
            <v>0</v>
          </cell>
          <cell r="M193">
            <v>2510274</v>
          </cell>
          <cell r="N193">
            <v>0</v>
          </cell>
          <cell r="O193">
            <v>0</v>
          </cell>
          <cell r="P193">
            <v>40.18</v>
          </cell>
        </row>
        <row r="194">
          <cell r="B194">
            <v>2661339</v>
          </cell>
          <cell r="C194" t="str">
            <v>0100510</v>
          </cell>
          <cell r="D194" t="str">
            <v>RAMOS, JESUS</v>
          </cell>
          <cell r="E194" t="str">
            <v>TGSHP</v>
          </cell>
          <cell r="F194" t="str">
            <v>Shop Person</v>
          </cell>
          <cell r="G194" t="str">
            <v>350G</v>
          </cell>
          <cell r="H194" t="str">
            <v>SHP</v>
          </cell>
          <cell r="I194" t="str">
            <v>350G</v>
          </cell>
          <cell r="J194">
            <v>0</v>
          </cell>
          <cell r="K194">
            <v>38943</v>
          </cell>
          <cell r="L194">
            <v>0</v>
          </cell>
          <cell r="M194">
            <v>2661339</v>
          </cell>
          <cell r="N194">
            <v>0</v>
          </cell>
          <cell r="O194">
            <v>0</v>
          </cell>
          <cell r="P194">
            <v>40.540999999999997</v>
          </cell>
        </row>
        <row r="195">
          <cell r="B195">
            <v>2667618</v>
          </cell>
          <cell r="C195" t="str">
            <v>0100010</v>
          </cell>
          <cell r="D195" t="str">
            <v>PLATERO, MARIO A.</v>
          </cell>
          <cell r="E195" t="str">
            <v>HELPER</v>
          </cell>
          <cell r="F195" t="str">
            <v>Helper</v>
          </cell>
          <cell r="G195" t="str">
            <v>350G</v>
          </cell>
          <cell r="H195" t="str">
            <v>DSP</v>
          </cell>
          <cell r="I195" t="str">
            <v>Helper</v>
          </cell>
          <cell r="J195">
            <v>0</v>
          </cell>
          <cell r="K195">
            <v>38946</v>
          </cell>
          <cell r="L195">
            <v>0</v>
          </cell>
          <cell r="M195">
            <v>2667618</v>
          </cell>
          <cell r="N195">
            <v>0</v>
          </cell>
          <cell r="O195">
            <v>0</v>
          </cell>
          <cell r="P195">
            <v>40.18</v>
          </cell>
        </row>
        <row r="196">
          <cell r="B196">
            <v>2746439</v>
          </cell>
          <cell r="C196" t="str">
            <v>0100510</v>
          </cell>
          <cell r="D196" t="str">
            <v>HERNANDEZ, JUAN C.</v>
          </cell>
          <cell r="E196" t="str">
            <v>AFORES</v>
          </cell>
          <cell r="F196" t="str">
            <v>Assistant Foreperson - Shop</v>
          </cell>
          <cell r="G196" t="str">
            <v>350G</v>
          </cell>
          <cell r="H196" t="str">
            <v>SHP</v>
          </cell>
          <cell r="I196" t="str">
            <v>350G</v>
          </cell>
          <cell r="J196">
            <v>0</v>
          </cell>
          <cell r="K196">
            <v>38978</v>
          </cell>
          <cell r="L196">
            <v>0</v>
          </cell>
          <cell r="M196">
            <v>2746439</v>
          </cell>
          <cell r="N196">
            <v>0</v>
          </cell>
          <cell r="O196">
            <v>0</v>
          </cell>
          <cell r="P196">
            <v>43.918999999999997</v>
          </cell>
        </row>
        <row r="197">
          <cell r="B197">
            <v>2303865</v>
          </cell>
          <cell r="C197" t="str">
            <v>0100010</v>
          </cell>
          <cell r="D197" t="str">
            <v>REBHAHN, DANIEL G.</v>
          </cell>
          <cell r="E197" t="str">
            <v>DRIVER</v>
          </cell>
          <cell r="F197" t="str">
            <v>Driver</v>
          </cell>
          <cell r="G197" t="str">
            <v>350G</v>
          </cell>
          <cell r="H197" t="str">
            <v>DSP</v>
          </cell>
          <cell r="I197" t="str">
            <v>Driver - Reg.</v>
          </cell>
          <cell r="J197">
            <v>0</v>
          </cell>
          <cell r="K197">
            <v>38810</v>
          </cell>
          <cell r="L197">
            <v>0</v>
          </cell>
          <cell r="M197">
            <v>2303865</v>
          </cell>
          <cell r="N197">
            <v>0</v>
          </cell>
          <cell r="O197">
            <v>0</v>
          </cell>
          <cell r="P197">
            <v>42.23</v>
          </cell>
        </row>
        <row r="198">
          <cell r="B198">
            <v>2612422</v>
          </cell>
          <cell r="C198" t="str">
            <v>0100010</v>
          </cell>
          <cell r="D198" t="str">
            <v>MCPARTLAND, GRIFFIN H.C.</v>
          </cell>
          <cell r="E198" t="str">
            <v>HELPER</v>
          </cell>
          <cell r="F198" t="str">
            <v>Helper</v>
          </cell>
          <cell r="G198" t="str">
            <v>350G</v>
          </cell>
          <cell r="H198" t="str">
            <v>DSP</v>
          </cell>
          <cell r="I198" t="str">
            <v>Helper</v>
          </cell>
          <cell r="J198">
            <v>0</v>
          </cell>
          <cell r="K198">
            <v>39048</v>
          </cell>
          <cell r="L198">
            <v>0</v>
          </cell>
          <cell r="M198">
            <v>2612422</v>
          </cell>
          <cell r="N198">
            <v>0</v>
          </cell>
          <cell r="O198">
            <v>0</v>
          </cell>
          <cell r="P198">
            <v>40.18</v>
          </cell>
        </row>
        <row r="199">
          <cell r="B199">
            <v>34366</v>
          </cell>
          <cell r="C199" t="str">
            <v>0100010</v>
          </cell>
          <cell r="D199" t="str">
            <v>DIAZ, JOSE A.</v>
          </cell>
          <cell r="E199" t="str">
            <v>HELPER</v>
          </cell>
          <cell r="F199" t="str">
            <v>Helper</v>
          </cell>
          <cell r="G199" t="str">
            <v>350G</v>
          </cell>
          <cell r="H199" t="str">
            <v>DSP</v>
          </cell>
          <cell r="I199" t="str">
            <v>Helper</v>
          </cell>
          <cell r="J199">
            <v>0</v>
          </cell>
          <cell r="K199">
            <v>30571</v>
          </cell>
          <cell r="L199">
            <v>0</v>
          </cell>
          <cell r="M199">
            <v>34366</v>
          </cell>
          <cell r="N199">
            <v>0</v>
          </cell>
          <cell r="O199">
            <v>0</v>
          </cell>
          <cell r="P199">
            <v>40.18</v>
          </cell>
        </row>
        <row r="200">
          <cell r="B200">
            <v>34497</v>
          </cell>
          <cell r="C200" t="str">
            <v>0100010</v>
          </cell>
          <cell r="D200" t="str">
            <v>ALVAREZ, VICTORIANO</v>
          </cell>
          <cell r="E200" t="str">
            <v>HELPER</v>
          </cell>
          <cell r="F200" t="str">
            <v>Helper</v>
          </cell>
          <cell r="G200" t="str">
            <v>350G</v>
          </cell>
          <cell r="H200" t="str">
            <v>DSP</v>
          </cell>
          <cell r="I200" t="str">
            <v>Helper</v>
          </cell>
          <cell r="J200">
            <v>0</v>
          </cell>
          <cell r="K200">
            <v>32706</v>
          </cell>
          <cell r="L200">
            <v>0</v>
          </cell>
          <cell r="M200">
            <v>34497</v>
          </cell>
          <cell r="N200">
            <v>0</v>
          </cell>
          <cell r="O200">
            <v>0</v>
          </cell>
          <cell r="P200">
            <v>40.18</v>
          </cell>
        </row>
        <row r="201">
          <cell r="B201">
            <v>73621</v>
          </cell>
          <cell r="C201" t="str">
            <v>0100010</v>
          </cell>
          <cell r="D201" t="str">
            <v>BISHOP, SHAWN L.</v>
          </cell>
          <cell r="E201" t="str">
            <v>HELPER</v>
          </cell>
          <cell r="F201" t="str">
            <v>Helper</v>
          </cell>
          <cell r="G201" t="str">
            <v>350G</v>
          </cell>
          <cell r="H201" t="str">
            <v>DSP</v>
          </cell>
          <cell r="I201" t="str">
            <v>Helper</v>
          </cell>
          <cell r="J201">
            <v>0</v>
          </cell>
          <cell r="K201">
            <v>33242</v>
          </cell>
          <cell r="L201">
            <v>0</v>
          </cell>
          <cell r="M201">
            <v>73621</v>
          </cell>
          <cell r="N201">
            <v>0</v>
          </cell>
          <cell r="O201">
            <v>0</v>
          </cell>
          <cell r="P201">
            <v>40.18</v>
          </cell>
        </row>
        <row r="202">
          <cell r="B202">
            <v>3478181</v>
          </cell>
          <cell r="C202" t="str">
            <v>0100010</v>
          </cell>
          <cell r="D202" t="str">
            <v>JIMENEZ, HARVEY</v>
          </cell>
          <cell r="E202" t="str">
            <v>HELPER</v>
          </cell>
          <cell r="F202" t="str">
            <v>Helper</v>
          </cell>
          <cell r="G202" t="str">
            <v>350G</v>
          </cell>
          <cell r="H202" t="str">
            <v>DSP</v>
          </cell>
          <cell r="I202" t="str">
            <v>Helper</v>
          </cell>
          <cell r="J202">
            <v>0</v>
          </cell>
          <cell r="K202">
            <v>39265</v>
          </cell>
          <cell r="L202">
            <v>0</v>
          </cell>
          <cell r="M202">
            <v>3478181</v>
          </cell>
          <cell r="N202">
            <v>0</v>
          </cell>
          <cell r="O202">
            <v>0</v>
          </cell>
          <cell r="P202">
            <v>40.18</v>
          </cell>
        </row>
        <row r="203">
          <cell r="B203">
            <v>3480548</v>
          </cell>
          <cell r="C203" t="str">
            <v>0100010</v>
          </cell>
          <cell r="D203" t="str">
            <v>GONZALEZ BARRIOS, FERNANDO</v>
          </cell>
          <cell r="E203" t="str">
            <v>HELPER</v>
          </cell>
          <cell r="F203" t="str">
            <v>Helper</v>
          </cell>
          <cell r="G203" t="str">
            <v>350G</v>
          </cell>
          <cell r="H203" t="str">
            <v>DSP</v>
          </cell>
          <cell r="I203" t="str">
            <v>Helper</v>
          </cell>
          <cell r="J203">
            <v>0</v>
          </cell>
          <cell r="K203">
            <v>39272</v>
          </cell>
          <cell r="L203">
            <v>0</v>
          </cell>
          <cell r="M203">
            <v>3480548</v>
          </cell>
          <cell r="N203">
            <v>0</v>
          </cell>
          <cell r="O203">
            <v>0</v>
          </cell>
          <cell r="P203">
            <v>40.18</v>
          </cell>
        </row>
        <row r="204">
          <cell r="B204">
            <v>2625186</v>
          </cell>
          <cell r="C204" t="str">
            <v>0100010</v>
          </cell>
          <cell r="D204" t="str">
            <v>RATTARO, JOSEPH S.</v>
          </cell>
          <cell r="E204" t="str">
            <v>HELPER</v>
          </cell>
          <cell r="F204" t="str">
            <v>Helper</v>
          </cell>
          <cell r="G204" t="str">
            <v>350G</v>
          </cell>
          <cell r="H204" t="str">
            <v>DSP</v>
          </cell>
          <cell r="I204" t="str">
            <v>Helper</v>
          </cell>
          <cell r="J204">
            <v>0</v>
          </cell>
          <cell r="K204">
            <v>39300</v>
          </cell>
          <cell r="L204">
            <v>0</v>
          </cell>
          <cell r="M204">
            <v>2625186</v>
          </cell>
          <cell r="N204">
            <v>0</v>
          </cell>
          <cell r="O204">
            <v>0</v>
          </cell>
          <cell r="P204">
            <v>40.18</v>
          </cell>
        </row>
        <row r="205">
          <cell r="B205">
            <v>103245</v>
          </cell>
          <cell r="C205" t="str">
            <v>0100510</v>
          </cell>
          <cell r="D205" t="str">
            <v>CASTELLANOS, ALFONSO</v>
          </cell>
          <cell r="E205" t="str">
            <v>TGSHP</v>
          </cell>
          <cell r="F205" t="str">
            <v>Shop Person</v>
          </cell>
          <cell r="G205" t="str">
            <v>350G</v>
          </cell>
          <cell r="H205" t="str">
            <v>SHP</v>
          </cell>
          <cell r="I205" t="str">
            <v>350G</v>
          </cell>
          <cell r="J205">
            <v>0</v>
          </cell>
          <cell r="K205">
            <v>32529</v>
          </cell>
          <cell r="L205">
            <v>0</v>
          </cell>
          <cell r="M205">
            <v>103245</v>
          </cell>
          <cell r="N205">
            <v>0</v>
          </cell>
          <cell r="O205">
            <v>0</v>
          </cell>
          <cell r="P205">
            <v>40.540999999999997</v>
          </cell>
        </row>
        <row r="206">
          <cell r="B206">
            <v>33460</v>
          </cell>
          <cell r="C206" t="str">
            <v>0100510</v>
          </cell>
          <cell r="D206" t="str">
            <v>PICAZO, JESUS</v>
          </cell>
          <cell r="E206" t="str">
            <v>TGSHP</v>
          </cell>
          <cell r="F206" t="str">
            <v>Shop Person</v>
          </cell>
          <cell r="G206" t="str">
            <v>350G</v>
          </cell>
          <cell r="H206" t="str">
            <v>SHP</v>
          </cell>
          <cell r="I206" t="str">
            <v>350G</v>
          </cell>
          <cell r="J206">
            <v>0</v>
          </cell>
          <cell r="K206">
            <v>39545</v>
          </cell>
          <cell r="L206">
            <v>0</v>
          </cell>
          <cell r="M206">
            <v>33460</v>
          </cell>
          <cell r="N206">
            <v>0</v>
          </cell>
          <cell r="O206" t="str">
            <v>Pay Start Date</v>
          </cell>
          <cell r="P206">
            <v>40.540999999999997</v>
          </cell>
        </row>
        <row r="207">
          <cell r="B207">
            <v>4068985</v>
          </cell>
          <cell r="C207" t="str">
            <v>0100510</v>
          </cell>
          <cell r="D207" t="str">
            <v>KILMARTIN, SEAN P.</v>
          </cell>
          <cell r="E207" t="str">
            <v>TGSHP</v>
          </cell>
          <cell r="F207" t="str">
            <v>Shop Person</v>
          </cell>
          <cell r="G207" t="str">
            <v>350G</v>
          </cell>
          <cell r="H207" t="str">
            <v>SHP</v>
          </cell>
          <cell r="I207" t="str">
            <v>350G</v>
          </cell>
          <cell r="J207">
            <v>0</v>
          </cell>
          <cell r="K207">
            <v>39566</v>
          </cell>
          <cell r="L207">
            <v>0</v>
          </cell>
          <cell r="M207">
            <v>4068985</v>
          </cell>
          <cell r="N207">
            <v>0</v>
          </cell>
          <cell r="O207">
            <v>0</v>
          </cell>
          <cell r="P207">
            <v>40.540999999999997</v>
          </cell>
        </row>
        <row r="208">
          <cell r="B208">
            <v>4446288</v>
          </cell>
          <cell r="C208" t="str">
            <v>0100510</v>
          </cell>
          <cell r="D208" t="str">
            <v>REA IV, EVERETT A.</v>
          </cell>
          <cell r="E208" t="str">
            <v>MECH</v>
          </cell>
          <cell r="F208" t="str">
            <v>Mechanic</v>
          </cell>
          <cell r="G208" t="str">
            <v>350G</v>
          </cell>
          <cell r="H208" t="str">
            <v>SHP</v>
          </cell>
          <cell r="I208" t="str">
            <v>350G</v>
          </cell>
          <cell r="J208">
            <v>0</v>
          </cell>
          <cell r="K208">
            <v>40133</v>
          </cell>
          <cell r="L208">
            <v>0</v>
          </cell>
          <cell r="M208">
            <v>4446288</v>
          </cell>
          <cell r="N208">
            <v>0</v>
          </cell>
          <cell r="O208">
            <v>0</v>
          </cell>
          <cell r="P208">
            <v>43.26</v>
          </cell>
        </row>
        <row r="209">
          <cell r="B209">
            <v>4539935</v>
          </cell>
          <cell r="C209" t="str">
            <v>0100010</v>
          </cell>
          <cell r="D209" t="str">
            <v>YATES, DAVID L.</v>
          </cell>
          <cell r="E209" t="str">
            <v>HELPER</v>
          </cell>
          <cell r="F209" t="str">
            <v>Helper</v>
          </cell>
          <cell r="G209" t="str">
            <v>350G</v>
          </cell>
          <cell r="H209" t="str">
            <v>DSP</v>
          </cell>
          <cell r="I209" t="str">
            <v>Helper</v>
          </cell>
          <cell r="J209">
            <v>0</v>
          </cell>
          <cell r="K209">
            <v>40651</v>
          </cell>
          <cell r="L209">
            <v>0</v>
          </cell>
          <cell r="M209">
            <v>4539935</v>
          </cell>
          <cell r="N209">
            <v>0</v>
          </cell>
          <cell r="O209" t="str">
            <v>Pay Start Date, Trans from RSS</v>
          </cell>
          <cell r="P209">
            <v>32.143999999999998</v>
          </cell>
        </row>
        <row r="210">
          <cell r="B210">
            <v>97691</v>
          </cell>
          <cell r="C210" t="str">
            <v>0100010</v>
          </cell>
          <cell r="D210" t="str">
            <v>RUIZ JR, EFRAIN</v>
          </cell>
          <cell r="E210" t="str">
            <v>HELPER</v>
          </cell>
          <cell r="F210" t="str">
            <v>Helper</v>
          </cell>
          <cell r="G210" t="str">
            <v>350G</v>
          </cell>
          <cell r="H210" t="str">
            <v>DSP</v>
          </cell>
          <cell r="I210" t="str">
            <v>Helper</v>
          </cell>
          <cell r="J210">
            <v>0</v>
          </cell>
          <cell r="K210">
            <v>35231</v>
          </cell>
          <cell r="L210">
            <v>0</v>
          </cell>
          <cell r="M210">
            <v>97691</v>
          </cell>
          <cell r="N210">
            <v>0</v>
          </cell>
          <cell r="O210">
            <v>0</v>
          </cell>
          <cell r="P210">
            <v>40.18</v>
          </cell>
        </row>
        <row r="211">
          <cell r="B211">
            <v>4659873</v>
          </cell>
          <cell r="C211" t="str">
            <v>0100010</v>
          </cell>
          <cell r="D211" t="str">
            <v>WILLIAMS JR, JAMES R.</v>
          </cell>
          <cell r="E211" t="str">
            <v>HELPER</v>
          </cell>
          <cell r="F211" t="str">
            <v>Helper</v>
          </cell>
          <cell r="G211" t="str">
            <v>350G</v>
          </cell>
          <cell r="H211" t="str">
            <v>DSP</v>
          </cell>
          <cell r="I211" t="str">
            <v>Helper</v>
          </cell>
          <cell r="J211">
            <v>0</v>
          </cell>
          <cell r="K211">
            <v>40546</v>
          </cell>
          <cell r="L211">
            <v>0</v>
          </cell>
          <cell r="M211">
            <v>4659873</v>
          </cell>
          <cell r="N211">
            <v>0</v>
          </cell>
          <cell r="O211">
            <v>0</v>
          </cell>
          <cell r="P211">
            <v>40.18</v>
          </cell>
        </row>
        <row r="212">
          <cell r="B212">
            <v>4659785</v>
          </cell>
          <cell r="C212" t="str">
            <v>0100010</v>
          </cell>
          <cell r="D212" t="str">
            <v>NARINGAHON, JESSE</v>
          </cell>
          <cell r="E212" t="str">
            <v>HELPER</v>
          </cell>
          <cell r="F212" t="str">
            <v>Helper</v>
          </cell>
          <cell r="G212" t="str">
            <v>350G</v>
          </cell>
          <cell r="H212" t="str">
            <v>DSP</v>
          </cell>
          <cell r="I212" t="str">
            <v>Helper</v>
          </cell>
          <cell r="J212">
            <v>0</v>
          </cell>
          <cell r="K212">
            <v>40546</v>
          </cell>
          <cell r="L212">
            <v>0</v>
          </cell>
          <cell r="M212">
            <v>4659785</v>
          </cell>
          <cell r="N212">
            <v>0</v>
          </cell>
          <cell r="O212">
            <v>0</v>
          </cell>
          <cell r="P212">
            <v>36.161999999999999</v>
          </cell>
        </row>
        <row r="213">
          <cell r="B213">
            <v>4128271</v>
          </cell>
          <cell r="C213" t="str">
            <v>0100510</v>
          </cell>
          <cell r="D213" t="str">
            <v>ARGANA, PATRICK C.</v>
          </cell>
          <cell r="E213" t="str">
            <v>MECH</v>
          </cell>
          <cell r="F213" t="str">
            <v>Mechanic</v>
          </cell>
          <cell r="G213" t="str">
            <v>350G</v>
          </cell>
          <cell r="H213" t="str">
            <v>SHP</v>
          </cell>
          <cell r="I213" t="str">
            <v>350G</v>
          </cell>
          <cell r="J213">
            <v>0</v>
          </cell>
          <cell r="K213">
            <v>40777</v>
          </cell>
          <cell r="L213">
            <v>0</v>
          </cell>
          <cell r="M213">
            <v>4128271</v>
          </cell>
          <cell r="N213">
            <v>0</v>
          </cell>
          <cell r="O213">
            <v>0</v>
          </cell>
          <cell r="P213">
            <v>38.933999999999997</v>
          </cell>
        </row>
        <row r="214">
          <cell r="B214">
            <v>4854601</v>
          </cell>
          <cell r="C214" t="str">
            <v>0100010</v>
          </cell>
          <cell r="D214" t="str">
            <v>CARINI, ROBERT J.</v>
          </cell>
          <cell r="E214" t="str">
            <v>HELPER</v>
          </cell>
          <cell r="F214" t="str">
            <v>Helper</v>
          </cell>
          <cell r="G214" t="str">
            <v>350G</v>
          </cell>
          <cell r="H214" t="str">
            <v>DSP</v>
          </cell>
          <cell r="I214" t="str">
            <v>Helper</v>
          </cell>
          <cell r="J214">
            <v>0</v>
          </cell>
          <cell r="K214">
            <v>40841</v>
          </cell>
          <cell r="L214">
            <v>0</v>
          </cell>
          <cell r="M214">
            <v>4854601</v>
          </cell>
          <cell r="N214">
            <v>0</v>
          </cell>
          <cell r="O214">
            <v>0</v>
          </cell>
          <cell r="P214">
            <v>36.161999999999999</v>
          </cell>
        </row>
        <row r="215">
          <cell r="B215">
            <v>33814</v>
          </cell>
          <cell r="C215" t="str">
            <v>0100060</v>
          </cell>
          <cell r="D215" t="str">
            <v>ELLIS, VERNA L.</v>
          </cell>
          <cell r="E215" t="str">
            <v>CSREP2</v>
          </cell>
          <cell r="F215" t="str">
            <v>Customer Service Rep II</v>
          </cell>
          <cell r="G215" t="str">
            <v>350CLR</v>
          </cell>
          <cell r="H215" t="str">
            <v>COM</v>
          </cell>
          <cell r="I215" t="str">
            <v>350CLR</v>
          </cell>
          <cell r="J215">
            <v>0</v>
          </cell>
          <cell r="K215">
            <v>32560</v>
          </cell>
          <cell r="L215">
            <v>0</v>
          </cell>
          <cell r="M215">
            <v>33814</v>
          </cell>
          <cell r="N215">
            <v>0</v>
          </cell>
          <cell r="O215">
            <v>0</v>
          </cell>
          <cell r="P215">
            <v>29.704999999999998</v>
          </cell>
        </row>
        <row r="216">
          <cell r="B216">
            <v>87783</v>
          </cell>
          <cell r="C216" t="str">
            <v>0100060</v>
          </cell>
          <cell r="D216" t="str">
            <v>BETTENCOURT, GERALD A.</v>
          </cell>
          <cell r="E216" t="str">
            <v>CSREP2</v>
          </cell>
          <cell r="F216" t="str">
            <v>Customer Service Rep II</v>
          </cell>
          <cell r="G216" t="str">
            <v>350CLR</v>
          </cell>
          <cell r="H216" t="str">
            <v>COM</v>
          </cell>
          <cell r="I216" t="str">
            <v>350CLR</v>
          </cell>
          <cell r="J216">
            <v>0</v>
          </cell>
          <cell r="K216">
            <v>34281</v>
          </cell>
          <cell r="L216">
            <v>0</v>
          </cell>
          <cell r="M216">
            <v>87783</v>
          </cell>
          <cell r="N216">
            <v>0</v>
          </cell>
          <cell r="O216">
            <v>0</v>
          </cell>
          <cell r="P216">
            <v>29.704999999999998</v>
          </cell>
        </row>
        <row r="217">
          <cell r="B217">
            <v>999991</v>
          </cell>
          <cell r="C217" t="str">
            <v>0100014</v>
          </cell>
          <cell r="D217" t="str">
            <v>New Hire</v>
          </cell>
          <cell r="E217" t="str">
            <v>HELPER</v>
          </cell>
          <cell r="F217" t="str">
            <v>Helper</v>
          </cell>
          <cell r="G217" t="str">
            <v>350G</v>
          </cell>
          <cell r="H217" t="str">
            <v>DSP</v>
          </cell>
          <cell r="I217" t="str">
            <v>Helper</v>
          </cell>
          <cell r="J217">
            <v>0</v>
          </cell>
          <cell r="K217">
            <v>41183</v>
          </cell>
          <cell r="L217">
            <v>0</v>
          </cell>
          <cell r="M217">
            <v>999991</v>
          </cell>
          <cell r="N217">
            <v>0</v>
          </cell>
          <cell r="O217" t="str">
            <v>Step 2</v>
          </cell>
          <cell r="P217">
            <v>32.143999999999998</v>
          </cell>
        </row>
        <row r="218">
          <cell r="B218">
            <v>999992</v>
          </cell>
          <cell r="C218" t="str">
            <v>0100110</v>
          </cell>
          <cell r="D218" t="str">
            <v>New Hire</v>
          </cell>
          <cell r="E218" t="str">
            <v>DRFTLR</v>
          </cell>
          <cell r="F218" t="str">
            <v>Driver - Frontloader</v>
          </cell>
          <cell r="G218" t="str">
            <v>350G</v>
          </cell>
          <cell r="H218" t="str">
            <v>DSP</v>
          </cell>
          <cell r="I218" t="str">
            <v>Driver - Lead</v>
          </cell>
          <cell r="J218">
            <v>0</v>
          </cell>
          <cell r="K218">
            <v>41122</v>
          </cell>
          <cell r="L218">
            <v>0</v>
          </cell>
          <cell r="M218">
            <v>999992</v>
          </cell>
          <cell r="N218">
            <v>0</v>
          </cell>
          <cell r="O218" t="str">
            <v>Step 2</v>
          </cell>
          <cell r="P218">
            <v>33.783999999999999</v>
          </cell>
        </row>
        <row r="219">
          <cell r="B219">
            <v>999993</v>
          </cell>
          <cell r="C219" t="str">
            <v>0100110</v>
          </cell>
          <cell r="D219" t="str">
            <v>New Hire</v>
          </cell>
          <cell r="E219" t="str">
            <v>DRFTLR</v>
          </cell>
          <cell r="F219" t="str">
            <v>Driver - Frontloader</v>
          </cell>
          <cell r="G219" t="str">
            <v>350G</v>
          </cell>
          <cell r="H219" t="str">
            <v>DSP</v>
          </cell>
          <cell r="I219" t="str">
            <v>Driver - Lead</v>
          </cell>
          <cell r="J219">
            <v>0</v>
          </cell>
          <cell r="K219">
            <v>41122</v>
          </cell>
          <cell r="L219">
            <v>0</v>
          </cell>
          <cell r="M219">
            <v>999993</v>
          </cell>
          <cell r="N219">
            <v>0</v>
          </cell>
          <cell r="O219" t="str">
            <v>Step 2</v>
          </cell>
          <cell r="P219">
            <v>33.783999999999999</v>
          </cell>
        </row>
        <row r="220">
          <cell r="B220">
            <v>999994</v>
          </cell>
          <cell r="C220" t="str">
            <v>0100110</v>
          </cell>
          <cell r="D220" t="str">
            <v>New Hire</v>
          </cell>
          <cell r="E220" t="str">
            <v>DRFTLR</v>
          </cell>
          <cell r="F220" t="str">
            <v>Driver - Frontloader</v>
          </cell>
          <cell r="G220" t="str">
            <v>350G</v>
          </cell>
          <cell r="H220" t="str">
            <v>DSP</v>
          </cell>
          <cell r="I220" t="str">
            <v>Driver - Lead</v>
          </cell>
          <cell r="J220">
            <v>0</v>
          </cell>
          <cell r="K220">
            <v>41183</v>
          </cell>
          <cell r="L220">
            <v>0</v>
          </cell>
          <cell r="M220">
            <v>999994</v>
          </cell>
          <cell r="N220">
            <v>0</v>
          </cell>
          <cell r="O220" t="str">
            <v>Step 2</v>
          </cell>
          <cell r="P220">
            <v>33.783999999999999</v>
          </cell>
        </row>
        <row r="221">
          <cell r="B221">
            <v>999996</v>
          </cell>
          <cell r="C221" t="str">
            <v>0100510</v>
          </cell>
          <cell r="D221" t="str">
            <v>New Hire</v>
          </cell>
          <cell r="E221" t="str">
            <v>MECH</v>
          </cell>
          <cell r="F221" t="str">
            <v>Mechanic</v>
          </cell>
          <cell r="G221" t="str">
            <v>350G</v>
          </cell>
          <cell r="H221" t="str">
            <v>SHP</v>
          </cell>
          <cell r="I221" t="str">
            <v>350G</v>
          </cell>
          <cell r="J221">
            <v>0</v>
          </cell>
          <cell r="K221">
            <v>41183</v>
          </cell>
          <cell r="L221">
            <v>0</v>
          </cell>
          <cell r="M221">
            <v>999996</v>
          </cell>
          <cell r="N221">
            <v>0</v>
          </cell>
          <cell r="O221" t="str">
            <v>Step 2</v>
          </cell>
          <cell r="P221">
            <v>34.607999999999997</v>
          </cell>
        </row>
        <row r="222">
          <cell r="B222">
            <v>999997</v>
          </cell>
          <cell r="C222" t="str">
            <v>0100510</v>
          </cell>
          <cell r="D222" t="str">
            <v>New Hire</v>
          </cell>
          <cell r="E222" t="str">
            <v>MECH</v>
          </cell>
          <cell r="F222" t="str">
            <v>Mechanic</v>
          </cell>
          <cell r="G222" t="str">
            <v>350G</v>
          </cell>
          <cell r="H222" t="str">
            <v>SHP</v>
          </cell>
          <cell r="I222" t="str">
            <v>350G</v>
          </cell>
          <cell r="J222">
            <v>0</v>
          </cell>
          <cell r="K222">
            <v>41214</v>
          </cell>
          <cell r="L222">
            <v>0</v>
          </cell>
          <cell r="M222">
            <v>999997</v>
          </cell>
          <cell r="N222">
            <v>0</v>
          </cell>
          <cell r="O222" t="str">
            <v>Step 2</v>
          </cell>
          <cell r="P222">
            <v>34.607999999999997</v>
          </cell>
        </row>
        <row r="223">
          <cell r="B223">
            <v>999998</v>
          </cell>
          <cell r="C223" t="str">
            <v>0100120</v>
          </cell>
          <cell r="D223" t="str">
            <v>New Hire</v>
          </cell>
          <cell r="E223" t="str">
            <v>DRCOM</v>
          </cell>
          <cell r="F223" t="str">
            <v>Driver - Commercial</v>
          </cell>
          <cell r="G223" t="str">
            <v>350G</v>
          </cell>
          <cell r="H223" t="str">
            <v>DSP</v>
          </cell>
          <cell r="I223" t="str">
            <v>Driver - Lead</v>
          </cell>
          <cell r="J223">
            <v>0</v>
          </cell>
          <cell r="K223">
            <v>41275</v>
          </cell>
          <cell r="L223">
            <v>0</v>
          </cell>
          <cell r="M223">
            <v>999998</v>
          </cell>
          <cell r="N223">
            <v>0</v>
          </cell>
          <cell r="O223" t="str">
            <v>Step 2</v>
          </cell>
          <cell r="P223">
            <v>33.783999999999999</v>
          </cell>
        </row>
        <row r="224">
          <cell r="B224">
            <v>999999</v>
          </cell>
          <cell r="C224" t="str">
            <v>0100120</v>
          </cell>
          <cell r="D224" t="str">
            <v>New Hire</v>
          </cell>
          <cell r="E224" t="str">
            <v>DIVAUD</v>
          </cell>
          <cell r="F224" t="str">
            <v>Diversion Auditor</v>
          </cell>
          <cell r="G224">
            <v>0</v>
          </cell>
          <cell r="H224" t="str">
            <v>OFC</v>
          </cell>
          <cell r="I224" t="str">
            <v>NonEx</v>
          </cell>
          <cell r="J224">
            <v>0</v>
          </cell>
          <cell r="K224">
            <v>41275</v>
          </cell>
          <cell r="L224">
            <v>0</v>
          </cell>
          <cell r="M224">
            <v>999999</v>
          </cell>
          <cell r="N224">
            <v>0</v>
          </cell>
          <cell r="O224">
            <v>0</v>
          </cell>
          <cell r="P224">
            <v>25</v>
          </cell>
        </row>
        <row r="225">
          <cell r="B225">
            <v>999910</v>
          </cell>
          <cell r="C225" t="str">
            <v>0100011</v>
          </cell>
          <cell r="D225" t="str">
            <v>New Hire</v>
          </cell>
          <cell r="E225" t="str">
            <v>DRIVER</v>
          </cell>
          <cell r="F225" t="str">
            <v>Driver</v>
          </cell>
          <cell r="G225" t="str">
            <v>350G</v>
          </cell>
          <cell r="H225" t="str">
            <v>DSP</v>
          </cell>
          <cell r="I225" t="str">
            <v>Driver - Reg.</v>
          </cell>
          <cell r="J225">
            <v>0</v>
          </cell>
          <cell r="K225">
            <v>41275</v>
          </cell>
          <cell r="L225">
            <v>0</v>
          </cell>
          <cell r="M225">
            <v>999910</v>
          </cell>
          <cell r="N225">
            <v>0</v>
          </cell>
          <cell r="O225" t="str">
            <v>Step 2</v>
          </cell>
          <cell r="P225">
            <v>33.783999999999999</v>
          </cell>
        </row>
        <row r="226">
          <cell r="B226">
            <v>999911</v>
          </cell>
          <cell r="C226" t="str">
            <v>0100011</v>
          </cell>
          <cell r="D226" t="str">
            <v>New Hire</v>
          </cell>
          <cell r="E226" t="str">
            <v>DRIVER</v>
          </cell>
          <cell r="F226" t="str">
            <v>Driver</v>
          </cell>
          <cell r="G226" t="str">
            <v>350G</v>
          </cell>
          <cell r="H226" t="str">
            <v>DSP</v>
          </cell>
          <cell r="I226" t="str">
            <v>Driver - Reg.</v>
          </cell>
          <cell r="J226">
            <v>0</v>
          </cell>
          <cell r="K226">
            <v>41275</v>
          </cell>
          <cell r="L226">
            <v>0</v>
          </cell>
          <cell r="M226">
            <v>999911</v>
          </cell>
          <cell r="N226">
            <v>0</v>
          </cell>
          <cell r="O226" t="str">
            <v>Step 2</v>
          </cell>
          <cell r="P226">
            <v>33.783999999999999</v>
          </cell>
        </row>
        <row r="227">
          <cell r="B227">
            <v>999912</v>
          </cell>
          <cell r="C227" t="str">
            <v>0100011</v>
          </cell>
          <cell r="D227" t="str">
            <v>New Hire</v>
          </cell>
          <cell r="E227" t="str">
            <v>DRIVER</v>
          </cell>
          <cell r="F227" t="str">
            <v>Driver</v>
          </cell>
          <cell r="G227" t="str">
            <v>350G</v>
          </cell>
          <cell r="H227" t="str">
            <v>DSP</v>
          </cell>
          <cell r="I227" t="str">
            <v>Driver - Reg.</v>
          </cell>
          <cell r="J227">
            <v>0</v>
          </cell>
          <cell r="K227">
            <v>41275</v>
          </cell>
          <cell r="L227">
            <v>0</v>
          </cell>
          <cell r="M227">
            <v>999912</v>
          </cell>
          <cell r="N227">
            <v>0</v>
          </cell>
          <cell r="O227" t="str">
            <v>Step 2</v>
          </cell>
          <cell r="P227">
            <v>33.783999999999999</v>
          </cell>
        </row>
        <row r="228">
          <cell r="B228">
            <v>0</v>
          </cell>
          <cell r="C228">
            <v>0</v>
          </cell>
          <cell r="D228">
            <v>0</v>
          </cell>
          <cell r="E228">
            <v>0</v>
          </cell>
          <cell r="F228">
            <v>0</v>
          </cell>
          <cell r="G228">
            <v>0</v>
          </cell>
          <cell r="H228">
            <v>0</v>
          </cell>
          <cell r="I228">
            <v>0</v>
          </cell>
          <cell r="J228">
            <v>0</v>
          </cell>
          <cell r="K228">
            <v>0</v>
          </cell>
          <cell r="L228">
            <v>0</v>
          </cell>
          <cell r="M228">
            <v>0</v>
          </cell>
          <cell r="N228">
            <v>0</v>
          </cell>
          <cell r="O228">
            <v>0</v>
          </cell>
          <cell r="P228">
            <v>0</v>
          </cell>
        </row>
        <row r="229">
          <cell r="B229">
            <v>0</v>
          </cell>
        </row>
        <row r="230">
          <cell r="B230">
            <v>0</v>
          </cell>
        </row>
        <row r="231">
          <cell r="B231">
            <v>0</v>
          </cell>
        </row>
        <row r="232">
          <cell r="B232">
            <v>0</v>
          </cell>
        </row>
        <row r="233">
          <cell r="B233">
            <v>0</v>
          </cell>
        </row>
        <row r="234">
          <cell r="B234">
            <v>0</v>
          </cell>
        </row>
        <row r="235">
          <cell r="B235">
            <v>0</v>
          </cell>
        </row>
        <row r="236">
          <cell r="B236">
            <v>0</v>
          </cell>
        </row>
        <row r="237">
          <cell r="B237">
            <v>0</v>
          </cell>
        </row>
        <row r="238">
          <cell r="B238">
            <v>0</v>
          </cell>
        </row>
        <row r="239">
          <cell r="B239">
            <v>0</v>
          </cell>
        </row>
        <row r="240">
          <cell r="B240">
            <v>0</v>
          </cell>
        </row>
        <row r="241">
          <cell r="B241">
            <v>0</v>
          </cell>
        </row>
        <row r="242">
          <cell r="B242">
            <v>0</v>
          </cell>
        </row>
        <row r="243">
          <cell r="B243">
            <v>0</v>
          </cell>
        </row>
        <row r="244">
          <cell r="B244">
            <v>0</v>
          </cell>
        </row>
        <row r="245">
          <cell r="B245">
            <v>0</v>
          </cell>
        </row>
        <row r="246">
          <cell r="B246">
            <v>0</v>
          </cell>
        </row>
        <row r="247">
          <cell r="B247">
            <v>0</v>
          </cell>
        </row>
        <row r="248">
          <cell r="B248">
            <v>0</v>
          </cell>
        </row>
        <row r="249">
          <cell r="B249">
            <v>0</v>
          </cell>
        </row>
        <row r="250">
          <cell r="B250">
            <v>0</v>
          </cell>
        </row>
        <row r="251">
          <cell r="B251">
            <v>0</v>
          </cell>
        </row>
        <row r="252">
          <cell r="B252">
            <v>0</v>
          </cell>
        </row>
        <row r="253">
          <cell r="B253">
            <v>0</v>
          </cell>
        </row>
        <row r="254">
          <cell r="B254">
            <v>0</v>
          </cell>
        </row>
        <row r="255">
          <cell r="B255">
            <v>0</v>
          </cell>
        </row>
        <row r="256">
          <cell r="B256">
            <v>0</v>
          </cell>
        </row>
        <row r="257">
          <cell r="B257">
            <v>0</v>
          </cell>
        </row>
        <row r="258">
          <cell r="B258">
            <v>0</v>
          </cell>
        </row>
        <row r="259">
          <cell r="B259">
            <v>0</v>
          </cell>
        </row>
        <row r="260">
          <cell r="B260">
            <v>0</v>
          </cell>
        </row>
        <row r="261">
          <cell r="B261">
            <v>0</v>
          </cell>
        </row>
        <row r="262">
          <cell r="B262">
            <v>0</v>
          </cell>
        </row>
        <row r="263">
          <cell r="B263">
            <v>0</v>
          </cell>
        </row>
        <row r="264">
          <cell r="B264">
            <v>0</v>
          </cell>
        </row>
        <row r="265">
          <cell r="B265">
            <v>0</v>
          </cell>
        </row>
        <row r="266">
          <cell r="B266">
            <v>0</v>
          </cell>
        </row>
        <row r="267">
          <cell r="B267">
            <v>0</v>
          </cell>
        </row>
        <row r="268">
          <cell r="B268">
            <v>0</v>
          </cell>
        </row>
        <row r="269">
          <cell r="B269">
            <v>0</v>
          </cell>
        </row>
        <row r="270">
          <cell r="B270">
            <v>0</v>
          </cell>
        </row>
        <row r="271">
          <cell r="B271">
            <v>0</v>
          </cell>
        </row>
        <row r="272">
          <cell r="B272">
            <v>0</v>
          </cell>
        </row>
        <row r="273">
          <cell r="B273">
            <v>0</v>
          </cell>
        </row>
        <row r="274">
          <cell r="B274">
            <v>0</v>
          </cell>
        </row>
        <row r="275">
          <cell r="B275">
            <v>0</v>
          </cell>
        </row>
        <row r="276">
          <cell r="B276">
            <v>0</v>
          </cell>
        </row>
        <row r="277">
          <cell r="B277">
            <v>0</v>
          </cell>
        </row>
        <row r="278">
          <cell r="B278">
            <v>0</v>
          </cell>
        </row>
        <row r="279">
          <cell r="B279">
            <v>0</v>
          </cell>
        </row>
        <row r="280">
          <cell r="B280">
            <v>0</v>
          </cell>
        </row>
        <row r="281">
          <cell r="B281">
            <v>0</v>
          </cell>
        </row>
        <row r="282">
          <cell r="B282">
            <v>0</v>
          </cell>
        </row>
        <row r="283">
          <cell r="B283">
            <v>0</v>
          </cell>
        </row>
        <row r="284">
          <cell r="B284">
            <v>0</v>
          </cell>
        </row>
        <row r="285">
          <cell r="B285">
            <v>0</v>
          </cell>
        </row>
        <row r="286">
          <cell r="B286">
            <v>0</v>
          </cell>
        </row>
        <row r="287">
          <cell r="B287">
            <v>0</v>
          </cell>
        </row>
        <row r="288">
          <cell r="B288">
            <v>2</v>
          </cell>
        </row>
        <row r="306">
          <cell r="B306">
            <v>0</v>
          </cell>
        </row>
        <row r="307">
          <cell r="B307">
            <v>0</v>
          </cell>
        </row>
        <row r="308">
          <cell r="B308">
            <v>0</v>
          </cell>
        </row>
        <row r="309">
          <cell r="B309">
            <v>0</v>
          </cell>
        </row>
        <row r="310">
          <cell r="B310">
            <v>0</v>
          </cell>
        </row>
        <row r="311">
          <cell r="B311">
            <v>0</v>
          </cell>
        </row>
        <row r="312">
          <cell r="B312">
            <v>0</v>
          </cell>
        </row>
        <row r="313">
          <cell r="B313">
            <v>0</v>
          </cell>
        </row>
        <row r="314">
          <cell r="B314">
            <v>0</v>
          </cell>
        </row>
        <row r="315">
          <cell r="B315">
            <v>0</v>
          </cell>
        </row>
        <row r="316">
          <cell r="B316">
            <v>0</v>
          </cell>
        </row>
        <row r="317">
          <cell r="B317">
            <v>0</v>
          </cell>
        </row>
        <row r="318">
          <cell r="B318">
            <v>0</v>
          </cell>
        </row>
        <row r="319">
          <cell r="B319">
            <v>0</v>
          </cell>
        </row>
        <row r="320">
          <cell r="B320">
            <v>0</v>
          </cell>
        </row>
        <row r="321">
          <cell r="B321">
            <v>0</v>
          </cell>
        </row>
        <row r="322">
          <cell r="B322">
            <v>0</v>
          </cell>
        </row>
        <row r="323">
          <cell r="B323">
            <v>0</v>
          </cell>
        </row>
        <row r="324">
          <cell r="B324">
            <v>0</v>
          </cell>
        </row>
        <row r="325">
          <cell r="B325">
            <v>0</v>
          </cell>
        </row>
        <row r="326">
          <cell r="B326">
            <v>999995</v>
          </cell>
        </row>
        <row r="327">
          <cell r="B327">
            <v>999999</v>
          </cell>
        </row>
        <row r="328">
          <cell r="B328">
            <v>0</v>
          </cell>
        </row>
        <row r="329">
          <cell r="B329">
            <v>0</v>
          </cell>
        </row>
        <row r="330">
          <cell r="B330">
            <v>0</v>
          </cell>
        </row>
        <row r="331">
          <cell r="B331">
            <v>0</v>
          </cell>
        </row>
        <row r="332">
          <cell r="B332">
            <v>0</v>
          </cell>
        </row>
        <row r="333">
          <cell r="B333">
            <v>0</v>
          </cell>
        </row>
        <row r="334">
          <cell r="B334">
            <v>0</v>
          </cell>
        </row>
        <row r="335">
          <cell r="B335">
            <v>0</v>
          </cell>
        </row>
        <row r="336">
          <cell r="B336">
            <v>0</v>
          </cell>
        </row>
        <row r="337">
          <cell r="B337">
            <v>8</v>
          </cell>
        </row>
        <row r="338">
          <cell r="B338">
            <v>0</v>
          </cell>
        </row>
        <row r="339">
          <cell r="B339">
            <v>0</v>
          </cell>
        </row>
        <row r="340">
          <cell r="B340">
            <v>0</v>
          </cell>
        </row>
        <row r="341">
          <cell r="B341">
            <v>0</v>
          </cell>
        </row>
        <row r="342">
          <cell r="B342">
            <v>0</v>
          </cell>
        </row>
        <row r="343">
          <cell r="B343">
            <v>0</v>
          </cell>
        </row>
        <row r="344">
          <cell r="B344">
            <v>0</v>
          </cell>
        </row>
        <row r="345">
          <cell r="B345">
            <v>0</v>
          </cell>
        </row>
        <row r="346">
          <cell r="B346">
            <v>0</v>
          </cell>
        </row>
        <row r="347">
          <cell r="B347">
            <v>0</v>
          </cell>
        </row>
        <row r="348">
          <cell r="B348">
            <v>0</v>
          </cell>
        </row>
        <row r="349">
          <cell r="B349">
            <v>0</v>
          </cell>
        </row>
        <row r="350">
          <cell r="B350">
            <v>0</v>
          </cell>
        </row>
        <row r="351">
          <cell r="B351">
            <v>0</v>
          </cell>
        </row>
        <row r="352">
          <cell r="B352">
            <v>0</v>
          </cell>
        </row>
        <row r="353">
          <cell r="B353">
            <v>0</v>
          </cell>
        </row>
        <row r="354">
          <cell r="B354">
            <v>0</v>
          </cell>
        </row>
        <row r="355">
          <cell r="B355">
            <v>0</v>
          </cell>
        </row>
        <row r="356">
          <cell r="B356">
            <v>0</v>
          </cell>
        </row>
        <row r="357">
          <cell r="B357">
            <v>0</v>
          </cell>
        </row>
        <row r="358">
          <cell r="B358">
            <v>0</v>
          </cell>
        </row>
        <row r="359">
          <cell r="B359">
            <v>0</v>
          </cell>
        </row>
        <row r="360">
          <cell r="B360">
            <v>0</v>
          </cell>
        </row>
        <row r="361">
          <cell r="B361">
            <v>0</v>
          </cell>
        </row>
        <row r="362">
          <cell r="B362">
            <v>0</v>
          </cell>
        </row>
        <row r="363">
          <cell r="B363">
            <v>0</v>
          </cell>
        </row>
        <row r="364">
          <cell r="B364">
            <v>0</v>
          </cell>
        </row>
        <row r="365">
          <cell r="B365">
            <v>0</v>
          </cell>
        </row>
        <row r="366">
          <cell r="B366">
            <v>0</v>
          </cell>
        </row>
        <row r="367">
          <cell r="B367">
            <v>0</v>
          </cell>
        </row>
        <row r="368">
          <cell r="B368">
            <v>0</v>
          </cell>
        </row>
        <row r="369">
          <cell r="B369">
            <v>0</v>
          </cell>
        </row>
        <row r="370">
          <cell r="B370">
            <v>0</v>
          </cell>
        </row>
        <row r="371">
          <cell r="B371">
            <v>0</v>
          </cell>
        </row>
        <row r="372">
          <cell r="B372">
            <v>0</v>
          </cell>
        </row>
        <row r="373">
          <cell r="B373">
            <v>0</v>
          </cell>
        </row>
        <row r="374">
          <cell r="B374">
            <v>0</v>
          </cell>
        </row>
        <row r="375">
          <cell r="B375">
            <v>0</v>
          </cell>
        </row>
        <row r="376">
          <cell r="B376">
            <v>0</v>
          </cell>
        </row>
        <row r="377">
          <cell r="B377">
            <v>0</v>
          </cell>
        </row>
        <row r="378">
          <cell r="B378">
            <v>0</v>
          </cell>
        </row>
        <row r="379">
          <cell r="B379">
            <v>0</v>
          </cell>
        </row>
        <row r="380">
          <cell r="B380">
            <v>0</v>
          </cell>
        </row>
        <row r="381">
          <cell r="B381">
            <v>0</v>
          </cell>
        </row>
        <row r="382">
          <cell r="B382">
            <v>0</v>
          </cell>
        </row>
        <row r="383">
          <cell r="B383">
            <v>0</v>
          </cell>
        </row>
        <row r="384">
          <cell r="B384">
            <v>0</v>
          </cell>
        </row>
        <row r="385">
          <cell r="B385">
            <v>0</v>
          </cell>
        </row>
        <row r="386">
          <cell r="B386">
            <v>0</v>
          </cell>
        </row>
        <row r="387">
          <cell r="B387">
            <v>0</v>
          </cell>
        </row>
        <row r="388">
          <cell r="B388">
            <v>0</v>
          </cell>
        </row>
        <row r="389">
          <cell r="B389">
            <v>0</v>
          </cell>
        </row>
        <row r="390">
          <cell r="B390">
            <v>0</v>
          </cell>
        </row>
        <row r="391">
          <cell r="B391">
            <v>0</v>
          </cell>
        </row>
        <row r="392">
          <cell r="B392">
            <v>0</v>
          </cell>
        </row>
        <row r="393">
          <cell r="B393">
            <v>0</v>
          </cell>
        </row>
        <row r="394">
          <cell r="B394">
            <v>0</v>
          </cell>
        </row>
        <row r="395">
          <cell r="B395">
            <v>0</v>
          </cell>
        </row>
        <row r="396">
          <cell r="B396">
            <v>0</v>
          </cell>
        </row>
        <row r="397">
          <cell r="B397">
            <v>0</v>
          </cell>
        </row>
        <row r="398">
          <cell r="B398">
            <v>0</v>
          </cell>
        </row>
        <row r="399">
          <cell r="B399">
            <v>0</v>
          </cell>
        </row>
        <row r="400">
          <cell r="B400">
            <v>0</v>
          </cell>
        </row>
        <row r="401">
          <cell r="B401">
            <v>0</v>
          </cell>
        </row>
        <row r="402">
          <cell r="B402">
            <v>0</v>
          </cell>
        </row>
        <row r="403">
          <cell r="B403">
            <v>0</v>
          </cell>
        </row>
        <row r="404">
          <cell r="B404">
            <v>0</v>
          </cell>
        </row>
        <row r="405">
          <cell r="B405">
            <v>0</v>
          </cell>
        </row>
        <row r="406">
          <cell r="B406">
            <v>0</v>
          </cell>
        </row>
        <row r="407">
          <cell r="B407">
            <v>0</v>
          </cell>
        </row>
        <row r="408">
          <cell r="B408">
            <v>0</v>
          </cell>
        </row>
        <row r="409">
          <cell r="B409">
            <v>0</v>
          </cell>
        </row>
        <row r="410">
          <cell r="B410">
            <v>0</v>
          </cell>
        </row>
        <row r="411">
          <cell r="B411">
            <v>0</v>
          </cell>
        </row>
        <row r="412">
          <cell r="B412">
            <v>0</v>
          </cell>
        </row>
        <row r="413">
          <cell r="B413">
            <v>0</v>
          </cell>
        </row>
        <row r="414">
          <cell r="B414">
            <v>0</v>
          </cell>
        </row>
        <row r="415">
          <cell r="B415">
            <v>0</v>
          </cell>
        </row>
        <row r="416">
          <cell r="B416">
            <v>0</v>
          </cell>
        </row>
        <row r="417">
          <cell r="B417">
            <v>0</v>
          </cell>
        </row>
        <row r="418">
          <cell r="B418">
            <v>0</v>
          </cell>
        </row>
        <row r="419">
          <cell r="B419">
            <v>0</v>
          </cell>
        </row>
        <row r="420">
          <cell r="B420">
            <v>0</v>
          </cell>
        </row>
        <row r="421">
          <cell r="B421">
            <v>0</v>
          </cell>
        </row>
        <row r="422">
          <cell r="B422">
            <v>0</v>
          </cell>
        </row>
        <row r="423">
          <cell r="B423">
            <v>0</v>
          </cell>
        </row>
        <row r="424">
          <cell r="B424">
            <v>0</v>
          </cell>
        </row>
        <row r="425">
          <cell r="B425">
            <v>0</v>
          </cell>
        </row>
        <row r="426">
          <cell r="B426">
            <v>0</v>
          </cell>
        </row>
        <row r="427">
          <cell r="B427">
            <v>0</v>
          </cell>
        </row>
        <row r="428">
          <cell r="B428">
            <v>0</v>
          </cell>
        </row>
        <row r="429">
          <cell r="B429">
            <v>0</v>
          </cell>
        </row>
        <row r="430">
          <cell r="B430">
            <v>0</v>
          </cell>
        </row>
        <row r="431">
          <cell r="B431">
            <v>0</v>
          </cell>
        </row>
        <row r="432">
          <cell r="B432">
            <v>0</v>
          </cell>
        </row>
        <row r="433">
          <cell r="B433">
            <v>0</v>
          </cell>
        </row>
        <row r="434">
          <cell r="B434">
            <v>0</v>
          </cell>
        </row>
        <row r="435">
          <cell r="B435">
            <v>0</v>
          </cell>
        </row>
        <row r="436">
          <cell r="B436">
            <v>0</v>
          </cell>
        </row>
        <row r="437">
          <cell r="B437">
            <v>0</v>
          </cell>
        </row>
        <row r="438">
          <cell r="B438">
            <v>0</v>
          </cell>
        </row>
        <row r="439">
          <cell r="B439">
            <v>0</v>
          </cell>
        </row>
        <row r="440">
          <cell r="B440">
            <v>0</v>
          </cell>
        </row>
        <row r="441">
          <cell r="B441">
            <v>0</v>
          </cell>
        </row>
        <row r="442">
          <cell r="B442">
            <v>0</v>
          </cell>
        </row>
        <row r="443">
          <cell r="B443">
            <v>0</v>
          </cell>
        </row>
        <row r="444">
          <cell r="B444">
            <v>0</v>
          </cell>
        </row>
        <row r="445">
          <cell r="B445">
            <v>0</v>
          </cell>
        </row>
        <row r="446">
          <cell r="B446">
            <v>0</v>
          </cell>
        </row>
        <row r="447">
          <cell r="B447">
            <v>0</v>
          </cell>
        </row>
        <row r="448">
          <cell r="B448">
            <v>0</v>
          </cell>
        </row>
        <row r="449">
          <cell r="B449">
            <v>0</v>
          </cell>
        </row>
        <row r="450">
          <cell r="B450">
            <v>0</v>
          </cell>
        </row>
        <row r="451">
          <cell r="B451">
            <v>0</v>
          </cell>
        </row>
        <row r="452">
          <cell r="B452">
            <v>0</v>
          </cell>
        </row>
        <row r="453">
          <cell r="B453">
            <v>0</v>
          </cell>
        </row>
        <row r="454">
          <cell r="B454">
            <v>0</v>
          </cell>
        </row>
        <row r="455">
          <cell r="B455">
            <v>0</v>
          </cell>
        </row>
        <row r="456">
          <cell r="B456">
            <v>0</v>
          </cell>
        </row>
        <row r="457">
          <cell r="B457">
            <v>0</v>
          </cell>
        </row>
        <row r="458">
          <cell r="B458">
            <v>0</v>
          </cell>
        </row>
        <row r="459">
          <cell r="B459">
            <v>0</v>
          </cell>
        </row>
        <row r="460">
          <cell r="B460">
            <v>0</v>
          </cell>
        </row>
        <row r="461">
          <cell r="B461">
            <v>0</v>
          </cell>
        </row>
        <row r="462">
          <cell r="B462">
            <v>0</v>
          </cell>
        </row>
        <row r="463">
          <cell r="B463">
            <v>0</v>
          </cell>
        </row>
        <row r="464">
          <cell r="B464">
            <v>0</v>
          </cell>
        </row>
        <row r="465">
          <cell r="B465">
            <v>0</v>
          </cell>
        </row>
        <row r="466">
          <cell r="B466">
            <v>0</v>
          </cell>
        </row>
        <row r="467">
          <cell r="B467">
            <v>0</v>
          </cell>
        </row>
        <row r="468">
          <cell r="B468">
            <v>0</v>
          </cell>
        </row>
        <row r="469">
          <cell r="B469">
            <v>0</v>
          </cell>
        </row>
        <row r="470">
          <cell r="B470">
            <v>0</v>
          </cell>
        </row>
        <row r="471">
          <cell r="B471">
            <v>0</v>
          </cell>
        </row>
        <row r="472">
          <cell r="B472">
            <v>0</v>
          </cell>
        </row>
        <row r="473">
          <cell r="B473">
            <v>0</v>
          </cell>
        </row>
        <row r="474">
          <cell r="B474">
            <v>0</v>
          </cell>
        </row>
        <row r="475">
          <cell r="B475">
            <v>0</v>
          </cell>
        </row>
        <row r="476">
          <cell r="B476">
            <v>0</v>
          </cell>
        </row>
        <row r="477">
          <cell r="B477">
            <v>0</v>
          </cell>
        </row>
        <row r="478">
          <cell r="B478">
            <v>0</v>
          </cell>
        </row>
        <row r="479">
          <cell r="B479">
            <v>0</v>
          </cell>
        </row>
        <row r="480">
          <cell r="B480">
            <v>0</v>
          </cell>
        </row>
        <row r="481">
          <cell r="B481">
            <v>0</v>
          </cell>
        </row>
        <row r="482">
          <cell r="B482">
            <v>0</v>
          </cell>
        </row>
        <row r="483">
          <cell r="B483">
            <v>0</v>
          </cell>
        </row>
        <row r="484">
          <cell r="B484">
            <v>0</v>
          </cell>
        </row>
        <row r="485">
          <cell r="B485">
            <v>0</v>
          </cell>
        </row>
        <row r="486">
          <cell r="B486">
            <v>0</v>
          </cell>
        </row>
        <row r="487">
          <cell r="B487">
            <v>0</v>
          </cell>
        </row>
        <row r="488">
          <cell r="B488">
            <v>0</v>
          </cell>
        </row>
        <row r="489">
          <cell r="B489">
            <v>0</v>
          </cell>
        </row>
        <row r="490">
          <cell r="B490">
            <v>0</v>
          </cell>
        </row>
        <row r="491">
          <cell r="B491">
            <v>0</v>
          </cell>
        </row>
        <row r="492">
          <cell r="B492">
            <v>0</v>
          </cell>
        </row>
        <row r="493">
          <cell r="B493">
            <v>0</v>
          </cell>
        </row>
        <row r="494">
          <cell r="B494">
            <v>0</v>
          </cell>
        </row>
        <row r="495">
          <cell r="B495">
            <v>0</v>
          </cell>
        </row>
        <row r="496">
          <cell r="B496">
            <v>0</v>
          </cell>
        </row>
        <row r="497">
          <cell r="B497">
            <v>0</v>
          </cell>
        </row>
        <row r="498">
          <cell r="B498">
            <v>0</v>
          </cell>
        </row>
        <row r="499">
          <cell r="B499">
            <v>0</v>
          </cell>
        </row>
        <row r="500">
          <cell r="B500">
            <v>0</v>
          </cell>
        </row>
        <row r="501">
          <cell r="B501">
            <v>0</v>
          </cell>
        </row>
        <row r="502">
          <cell r="B502">
            <v>0</v>
          </cell>
        </row>
        <row r="503">
          <cell r="B503">
            <v>0</v>
          </cell>
        </row>
        <row r="504">
          <cell r="B504">
            <v>0</v>
          </cell>
        </row>
        <row r="505">
          <cell r="B505">
            <v>0</v>
          </cell>
        </row>
        <row r="506">
          <cell r="B506">
            <v>0</v>
          </cell>
        </row>
        <row r="507">
          <cell r="B507">
            <v>0</v>
          </cell>
        </row>
        <row r="508">
          <cell r="B508">
            <v>0</v>
          </cell>
        </row>
        <row r="509">
          <cell r="B509">
            <v>0</v>
          </cell>
        </row>
        <row r="510">
          <cell r="B510">
            <v>0</v>
          </cell>
        </row>
        <row r="511">
          <cell r="B511">
            <v>0</v>
          </cell>
        </row>
        <row r="512">
          <cell r="B512">
            <v>0</v>
          </cell>
        </row>
        <row r="513">
          <cell r="B513">
            <v>0</v>
          </cell>
        </row>
        <row r="514">
          <cell r="B514">
            <v>0</v>
          </cell>
        </row>
        <row r="515">
          <cell r="B515">
            <v>0</v>
          </cell>
        </row>
        <row r="516">
          <cell r="B516">
            <v>0</v>
          </cell>
        </row>
        <row r="517">
          <cell r="B517">
            <v>0</v>
          </cell>
        </row>
        <row r="518">
          <cell r="B518">
            <v>0</v>
          </cell>
        </row>
        <row r="519">
          <cell r="B519">
            <v>0</v>
          </cell>
        </row>
        <row r="520">
          <cell r="B520">
            <v>0</v>
          </cell>
        </row>
        <row r="521">
          <cell r="B521">
            <v>0</v>
          </cell>
        </row>
        <row r="522">
          <cell r="B522">
            <v>0</v>
          </cell>
        </row>
        <row r="523">
          <cell r="B523">
            <v>0</v>
          </cell>
        </row>
        <row r="524">
          <cell r="B524">
            <v>0</v>
          </cell>
        </row>
        <row r="525">
          <cell r="B525">
            <v>0</v>
          </cell>
        </row>
        <row r="526">
          <cell r="B526">
            <v>0</v>
          </cell>
        </row>
        <row r="527">
          <cell r="B527">
            <v>0</v>
          </cell>
        </row>
        <row r="528">
          <cell r="B528">
            <v>0</v>
          </cell>
        </row>
        <row r="529">
          <cell r="B529">
            <v>0</v>
          </cell>
        </row>
        <row r="530">
          <cell r="B530">
            <v>0</v>
          </cell>
        </row>
        <row r="531">
          <cell r="B531">
            <v>0</v>
          </cell>
        </row>
        <row r="532">
          <cell r="B532">
            <v>0</v>
          </cell>
        </row>
        <row r="533">
          <cell r="B533">
            <v>0</v>
          </cell>
        </row>
        <row r="534">
          <cell r="B534">
            <v>0</v>
          </cell>
        </row>
        <row r="535">
          <cell r="B535">
            <v>0</v>
          </cell>
        </row>
        <row r="536">
          <cell r="B536">
            <v>0</v>
          </cell>
        </row>
        <row r="537">
          <cell r="B537">
            <v>0</v>
          </cell>
        </row>
        <row r="538">
          <cell r="B538">
            <v>0</v>
          </cell>
        </row>
        <row r="539">
          <cell r="B539">
            <v>0</v>
          </cell>
        </row>
        <row r="540">
          <cell r="B540">
            <v>0</v>
          </cell>
        </row>
        <row r="541">
          <cell r="B541">
            <v>0</v>
          </cell>
        </row>
        <row r="542">
          <cell r="B542">
            <v>0</v>
          </cell>
        </row>
        <row r="543">
          <cell r="B543">
            <v>0</v>
          </cell>
        </row>
        <row r="544">
          <cell r="B544">
            <v>0</v>
          </cell>
        </row>
        <row r="545">
          <cell r="B545">
            <v>0</v>
          </cell>
        </row>
        <row r="546">
          <cell r="B546">
            <v>0</v>
          </cell>
        </row>
        <row r="547">
          <cell r="B547">
            <v>0</v>
          </cell>
        </row>
        <row r="548">
          <cell r="B548">
            <v>0</v>
          </cell>
        </row>
        <row r="549">
          <cell r="B549">
            <v>0</v>
          </cell>
        </row>
        <row r="550">
          <cell r="B550">
            <v>0</v>
          </cell>
        </row>
        <row r="551">
          <cell r="B551">
            <v>0</v>
          </cell>
        </row>
        <row r="552">
          <cell r="B552">
            <v>0</v>
          </cell>
        </row>
        <row r="553">
          <cell r="B553">
            <v>0</v>
          </cell>
        </row>
        <row r="554">
          <cell r="B554">
            <v>0</v>
          </cell>
        </row>
        <row r="555">
          <cell r="B555">
            <v>0</v>
          </cell>
        </row>
        <row r="556">
          <cell r="B556">
            <v>0</v>
          </cell>
        </row>
        <row r="557">
          <cell r="B557">
            <v>0</v>
          </cell>
        </row>
        <row r="558">
          <cell r="B558">
            <v>0</v>
          </cell>
        </row>
        <row r="559">
          <cell r="B559">
            <v>0</v>
          </cell>
        </row>
        <row r="560">
          <cell r="B560">
            <v>0</v>
          </cell>
        </row>
      </sheetData>
      <sheetData sheetId="16">
        <row r="7">
          <cell r="B7">
            <v>20124</v>
          </cell>
        </row>
      </sheetData>
      <sheetData sheetId="17"/>
      <sheetData sheetId="18"/>
      <sheetData sheetId="19">
        <row r="4">
          <cell r="C4">
            <v>0</v>
          </cell>
        </row>
      </sheetData>
      <sheetData sheetId="20"/>
      <sheetData sheetId="21"/>
      <sheetData sheetId="22"/>
      <sheetData sheetId="23">
        <row r="14">
          <cell r="R14">
            <v>32</v>
          </cell>
        </row>
      </sheetData>
      <sheetData sheetId="24"/>
      <sheetData sheetId="25">
        <row r="20">
          <cell r="R20">
            <v>22907502.609999999</v>
          </cell>
        </row>
      </sheetData>
      <sheetData sheetId="26"/>
      <sheetData sheetId="27"/>
      <sheetData sheetId="28"/>
      <sheetData sheetId="29">
        <row r="1">
          <cell r="A1" t="str">
            <v>Go to WS_NAV_n_Check</v>
          </cell>
        </row>
        <row r="2">
          <cell r="A2" t="str">
            <v>BU</v>
          </cell>
          <cell r="B2" t="str">
            <v>Group</v>
          </cell>
        </row>
        <row r="3">
          <cell r="A3" t="str">
            <v xml:space="preserve">0100010 </v>
          </cell>
          <cell r="B3" t="str">
            <v>Rearload Collection</v>
          </cell>
        </row>
        <row r="4">
          <cell r="A4" t="str">
            <v xml:space="preserve">0100011 </v>
          </cell>
          <cell r="B4" t="str">
            <v>City Can Collection</v>
          </cell>
        </row>
        <row r="5">
          <cell r="A5" t="str">
            <v xml:space="preserve">0100012 </v>
          </cell>
          <cell r="B5" t="str">
            <v>Bulky Item Collection</v>
          </cell>
        </row>
        <row r="6">
          <cell r="A6" t="str">
            <v xml:space="preserve">0100014 </v>
          </cell>
          <cell r="B6" t="str">
            <v>Fantastic 3</v>
          </cell>
        </row>
        <row r="7">
          <cell r="A7" t="str">
            <v xml:space="preserve">0100014 </v>
          </cell>
          <cell r="B7" t="str">
            <v>Fantastic 3</v>
          </cell>
        </row>
        <row r="8">
          <cell r="A8" t="str">
            <v xml:space="preserve">0100015 </v>
          </cell>
          <cell r="B8" t="str">
            <v>Fantastic 3 Organics</v>
          </cell>
        </row>
        <row r="9">
          <cell r="A9" t="str">
            <v xml:space="preserve">0100016 </v>
          </cell>
          <cell r="B9" t="str">
            <v>Rearload Collection</v>
          </cell>
        </row>
        <row r="10">
          <cell r="A10" t="str">
            <v xml:space="preserve">0100041 </v>
          </cell>
          <cell r="B10" t="str">
            <v>Frontload Collection</v>
          </cell>
        </row>
        <row r="11">
          <cell r="A11" t="str">
            <v xml:space="preserve">0100050 </v>
          </cell>
          <cell r="B11" t="str">
            <v>Rearload Collection</v>
          </cell>
        </row>
        <row r="12">
          <cell r="A12" t="str">
            <v xml:space="preserve">0100060 </v>
          </cell>
          <cell r="B12" t="str">
            <v>Roll-Off Collection</v>
          </cell>
        </row>
        <row r="13">
          <cell r="A13" t="str">
            <v xml:space="preserve">0100061 </v>
          </cell>
          <cell r="B13" t="str">
            <v>Roll-Off Collection</v>
          </cell>
        </row>
        <row r="14">
          <cell r="A14" t="str">
            <v xml:space="preserve">0100110 </v>
          </cell>
          <cell r="B14" t="str">
            <v>Commercial Organics</v>
          </cell>
        </row>
        <row r="15">
          <cell r="A15" t="str">
            <v xml:space="preserve">0100115 </v>
          </cell>
          <cell r="B15" t="str">
            <v>Commercial Mixed Paper</v>
          </cell>
        </row>
        <row r="16">
          <cell r="A16" t="str">
            <v xml:space="preserve">0100120 </v>
          </cell>
          <cell r="B16" t="str">
            <v>Commercial Recycling</v>
          </cell>
        </row>
        <row r="17">
          <cell r="A17" t="str">
            <v xml:space="preserve">0100131 </v>
          </cell>
          <cell r="B17" t="str">
            <v>Fantastic 3</v>
          </cell>
        </row>
        <row r="18">
          <cell r="A18" t="str">
            <v xml:space="preserve">0100131 </v>
          </cell>
          <cell r="B18" t="str">
            <v>Fantastic 3</v>
          </cell>
        </row>
        <row r="19">
          <cell r="A19" t="str">
            <v xml:space="preserve">0100200 </v>
          </cell>
          <cell r="B19" t="str">
            <v>Rearload Collection</v>
          </cell>
        </row>
        <row r="20">
          <cell r="A20" t="str">
            <v xml:space="preserve">0100300 </v>
          </cell>
          <cell r="B20" t="str">
            <v>Oakland</v>
          </cell>
        </row>
        <row r="21">
          <cell r="A21" t="str">
            <v xml:space="preserve">0100510 </v>
          </cell>
          <cell r="B21" t="str">
            <v>Truck &amp; Garage</v>
          </cell>
        </row>
        <row r="22">
          <cell r="A22" t="str">
            <v xml:space="preserve">0100810 </v>
          </cell>
          <cell r="B22" t="str">
            <v>General &amp; Administrative</v>
          </cell>
        </row>
        <row r="24">
          <cell r="A24" t="str">
            <v>Path: S:\Shared\Sunset\SS_RKL\BP2014_RKL_Wkg\</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3">
          <cell r="A3">
            <v>1</v>
          </cell>
        </row>
      </sheetData>
      <sheetData sheetId="6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GG_SS_OR_RY"/>
      <sheetName val="RSF_OR_RY"/>
      <sheetName val="GGD_OR_RY"/>
      <sheetName val="SSC_OR_RY"/>
      <sheetName val="Consol_Actual"/>
      <sheetName val="Consol_RATE"/>
      <sheetName val="Consol_Actual vs RATE"/>
      <sheetName val="GG_D"/>
      <sheetName val="SS_D"/>
      <sheetName val="GG_SS_D"/>
      <sheetName val="GG_SS_D_Formula"/>
      <sheetName val="RSF_D"/>
      <sheetName val="GGD_Exld_300_D_by_Mon_to_Tie"/>
      <sheetName val="SSC_D_by_Mon_to_Tie"/>
      <sheetName val="RSF_n_RC_D_by_Mon_to_Tie"/>
      <sheetName val="SSC_GGD_RY2014"/>
      <sheetName val="GGD_RY2014"/>
      <sheetName val="GGD_Rate_RY2011"/>
      <sheetName val="GGD_RY_RATE"/>
      <sheetName val="SSC_RY2014"/>
      <sheetName val="SSC_RY_RATE"/>
      <sheetName val="SSC_Rate_RY2011"/>
      <sheetName val="RSF_RY2014_Combined"/>
      <sheetName val="SFRD_RY_RATE"/>
      <sheetName val="RSF_Rate_RY2011"/>
      <sheetName val="RSF_RY2014_Only"/>
      <sheetName val="SCV_RY2014_Only"/>
      <sheetName val="Altamont"/>
      <sheetName val="IC_Labor_SSC"/>
      <sheetName val="IC_Labor_RSF"/>
      <sheetName val="Y_Actual"/>
      <sheetName val="Z_Actual"/>
      <sheetName val="Y_RATE"/>
      <sheetName val="Z_RATE"/>
      <sheetName val="Tracking_List"/>
      <sheetName val="Source_Separated"/>
      <sheetName val="SF_Region_OR_RY"/>
      <sheetName val="Corporate"/>
      <sheetName val="Pension"/>
      <sheetName val="Postretirement"/>
      <sheetName val="Health"/>
      <sheetName val="Workers Comp"/>
      <sheetName val="ALGL"/>
      <sheetName val="Summary_by_Qtr"/>
      <sheetName val="Pension_RY"/>
      <sheetName val="Corp"/>
      <sheetName val="Insurance"/>
      <sheetName val="WC"/>
      <sheetName val="America's_Cup"/>
    </sheetNames>
    <sheetDataSet>
      <sheetData sheetId="0">
        <row r="44">
          <cell r="C44">
            <v>0.1323399999999999</v>
          </cell>
        </row>
        <row r="45">
          <cell r="C45">
            <v>0.15307000000000004</v>
          </cell>
        </row>
        <row r="46">
          <cell r="C46">
            <v>8.9979999999999949E-2</v>
          </cell>
        </row>
        <row r="47">
          <cell r="C47">
            <v>0.11528999999999989</v>
          </cell>
        </row>
        <row r="48">
          <cell r="C48">
            <v>9.3450000000000033E-2</v>
          </cell>
        </row>
        <row r="49">
          <cell r="C49">
            <v>0.13457999999999992</v>
          </cell>
        </row>
        <row r="50">
          <cell r="C50">
            <v>0.1029199999999999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3">
          <cell r="E3">
            <v>1</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GD Summary"/>
      <sheetName val="SSC Summary"/>
      <sheetName val="Sheet1"/>
      <sheetName val="All_OR_RY"/>
      <sheetName val="SSC_OR_RY"/>
      <sheetName val="GGD_OR_RY"/>
      <sheetName val="SFRD_OR_RY"/>
      <sheetName val="RC_OR_RY"/>
      <sheetName val="SF Region - RI"/>
      <sheetName val="SF Region"/>
      <sheetName val="Elimination - RI"/>
      <sheetName val="Elimination"/>
      <sheetName val="SSC Detail"/>
      <sheetName val="WCR"/>
      <sheetName val="WCR Summary"/>
      <sheetName val="SF"/>
      <sheetName val="SFR Summary"/>
      <sheetName val="GGD Detail"/>
      <sheetName val="SFR Detail"/>
      <sheetName val="RC Detail"/>
      <sheetName val="WCR Detail"/>
      <sheetName val="Projection Factors - SSC"/>
      <sheetName val="Projection Factors - GGD"/>
      <sheetName val="Projection Factors - SFR&amp;D"/>
      <sheetName val="Projection Factors - RC"/>
      <sheetName val="All-FY05_Plan"/>
      <sheetName val="Projection Factors - WCR"/>
      <sheetName val="GGD_Summary Cap. Expense"/>
      <sheetName val="SSC_Summary Cap. Expense"/>
      <sheetName val="GGD Other Expenses"/>
      <sheetName val="SSC Other Expenses"/>
      <sheetName val="Operational Capital"/>
      <sheetName val="gg_bp2005i_0902"/>
      <sheetName val="ss_y_0908"/>
      <sheetName val="gg_bp2005j_0902"/>
      <sheetName val="ss_z_0908"/>
      <sheetName val="rc_z_0914"/>
      <sheetName val="rc_y_0914"/>
      <sheetName val="gg_rc_y_0914"/>
      <sheetName val="gg_rc_z_0914"/>
      <sheetName val="gg_sfrd_y_0914"/>
      <sheetName val="gg_sfrd_z_0914"/>
      <sheetName val="gg_bp2005j_908"/>
      <sheetName val="gg_bp2005i_908"/>
      <sheetName val="sfrd_y_0914"/>
      <sheetName val="sfrd_z_091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C41"/>
  <sheetViews>
    <sheetView tabSelected="1" workbookViewId="0">
      <selection sqref="A1:B1"/>
    </sheetView>
  </sheetViews>
  <sheetFormatPr defaultRowHeight="12.75" x14ac:dyDescent="0.2"/>
  <cols>
    <col min="1" max="1" width="70.7109375" customWidth="1"/>
    <col min="2" max="2" width="13" style="13" customWidth="1"/>
    <col min="257" max="257" width="70.7109375" customWidth="1"/>
    <col min="258" max="258" width="13" customWidth="1"/>
    <col min="513" max="513" width="70.7109375" customWidth="1"/>
    <col min="514" max="514" width="13" customWidth="1"/>
    <col min="769" max="769" width="70.7109375" customWidth="1"/>
    <col min="770" max="770" width="13" customWidth="1"/>
    <col min="1025" max="1025" width="70.7109375" customWidth="1"/>
    <col min="1026" max="1026" width="13" customWidth="1"/>
    <col min="1281" max="1281" width="70.7109375" customWidth="1"/>
    <col min="1282" max="1282" width="13" customWidth="1"/>
    <col min="1537" max="1537" width="70.7109375" customWidth="1"/>
    <col min="1538" max="1538" width="13" customWidth="1"/>
    <col min="1793" max="1793" width="70.7109375" customWidth="1"/>
    <col min="1794" max="1794" width="13" customWidth="1"/>
    <col min="2049" max="2049" width="70.7109375" customWidth="1"/>
    <col min="2050" max="2050" width="13" customWidth="1"/>
    <col min="2305" max="2305" width="70.7109375" customWidth="1"/>
    <col min="2306" max="2306" width="13" customWidth="1"/>
    <col min="2561" max="2561" width="70.7109375" customWidth="1"/>
    <col min="2562" max="2562" width="13" customWidth="1"/>
    <col min="2817" max="2817" width="70.7109375" customWidth="1"/>
    <col min="2818" max="2818" width="13" customWidth="1"/>
    <col min="3073" max="3073" width="70.7109375" customWidth="1"/>
    <col min="3074" max="3074" width="13" customWidth="1"/>
    <col min="3329" max="3329" width="70.7109375" customWidth="1"/>
    <col min="3330" max="3330" width="13" customWidth="1"/>
    <col min="3585" max="3585" width="70.7109375" customWidth="1"/>
    <col min="3586" max="3586" width="13" customWidth="1"/>
    <col min="3841" max="3841" width="70.7109375" customWidth="1"/>
    <col min="3842" max="3842" width="13" customWidth="1"/>
    <col min="4097" max="4097" width="70.7109375" customWidth="1"/>
    <col min="4098" max="4098" width="13" customWidth="1"/>
    <col min="4353" max="4353" width="70.7109375" customWidth="1"/>
    <col min="4354" max="4354" width="13" customWidth="1"/>
    <col min="4609" max="4609" width="70.7109375" customWidth="1"/>
    <col min="4610" max="4610" width="13" customWidth="1"/>
    <col min="4865" max="4865" width="70.7109375" customWidth="1"/>
    <col min="4866" max="4866" width="13" customWidth="1"/>
    <col min="5121" max="5121" width="70.7109375" customWidth="1"/>
    <col min="5122" max="5122" width="13" customWidth="1"/>
    <col min="5377" max="5377" width="70.7109375" customWidth="1"/>
    <col min="5378" max="5378" width="13" customWidth="1"/>
    <col min="5633" max="5633" width="70.7109375" customWidth="1"/>
    <col min="5634" max="5634" width="13" customWidth="1"/>
    <col min="5889" max="5889" width="70.7109375" customWidth="1"/>
    <col min="5890" max="5890" width="13" customWidth="1"/>
    <col min="6145" max="6145" width="70.7109375" customWidth="1"/>
    <col min="6146" max="6146" width="13" customWidth="1"/>
    <col min="6401" max="6401" width="70.7109375" customWidth="1"/>
    <col min="6402" max="6402" width="13" customWidth="1"/>
    <col min="6657" max="6657" width="70.7109375" customWidth="1"/>
    <col min="6658" max="6658" width="13" customWidth="1"/>
    <col min="6913" max="6913" width="70.7109375" customWidth="1"/>
    <col min="6914" max="6914" width="13" customWidth="1"/>
    <col min="7169" max="7169" width="70.7109375" customWidth="1"/>
    <col min="7170" max="7170" width="13" customWidth="1"/>
    <col min="7425" max="7425" width="70.7109375" customWidth="1"/>
    <col min="7426" max="7426" width="13" customWidth="1"/>
    <col min="7681" max="7681" width="70.7109375" customWidth="1"/>
    <col min="7682" max="7682" width="13" customWidth="1"/>
    <col min="7937" max="7937" width="70.7109375" customWidth="1"/>
    <col min="7938" max="7938" width="13" customWidth="1"/>
    <col min="8193" max="8193" width="70.7109375" customWidth="1"/>
    <col min="8194" max="8194" width="13" customWidth="1"/>
    <col min="8449" max="8449" width="70.7109375" customWidth="1"/>
    <col min="8450" max="8450" width="13" customWidth="1"/>
    <col min="8705" max="8705" width="70.7109375" customWidth="1"/>
    <col min="8706" max="8706" width="13" customWidth="1"/>
    <col min="8961" max="8961" width="70.7109375" customWidth="1"/>
    <col min="8962" max="8962" width="13" customWidth="1"/>
    <col min="9217" max="9217" width="70.7109375" customWidth="1"/>
    <col min="9218" max="9218" width="13" customWidth="1"/>
    <col min="9473" max="9473" width="70.7109375" customWidth="1"/>
    <col min="9474" max="9474" width="13" customWidth="1"/>
    <col min="9729" max="9729" width="70.7109375" customWidth="1"/>
    <col min="9730" max="9730" width="13" customWidth="1"/>
    <col min="9985" max="9985" width="70.7109375" customWidth="1"/>
    <col min="9986" max="9986" width="13" customWidth="1"/>
    <col min="10241" max="10241" width="70.7109375" customWidth="1"/>
    <col min="10242" max="10242" width="13" customWidth="1"/>
    <col min="10497" max="10497" width="70.7109375" customWidth="1"/>
    <col min="10498" max="10498" width="13" customWidth="1"/>
    <col min="10753" max="10753" width="70.7109375" customWidth="1"/>
    <col min="10754" max="10754" width="13" customWidth="1"/>
    <col min="11009" max="11009" width="70.7109375" customWidth="1"/>
    <col min="11010" max="11010" width="13" customWidth="1"/>
    <col min="11265" max="11265" width="70.7109375" customWidth="1"/>
    <col min="11266" max="11266" width="13" customWidth="1"/>
    <col min="11521" max="11521" width="70.7109375" customWidth="1"/>
    <col min="11522" max="11522" width="13" customWidth="1"/>
    <col min="11777" max="11777" width="70.7109375" customWidth="1"/>
    <col min="11778" max="11778" width="13" customWidth="1"/>
    <col min="12033" max="12033" width="70.7109375" customWidth="1"/>
    <col min="12034" max="12034" width="13" customWidth="1"/>
    <col min="12289" max="12289" width="70.7109375" customWidth="1"/>
    <col min="12290" max="12290" width="13" customWidth="1"/>
    <col min="12545" max="12545" width="70.7109375" customWidth="1"/>
    <col min="12546" max="12546" width="13" customWidth="1"/>
    <col min="12801" max="12801" width="70.7109375" customWidth="1"/>
    <col min="12802" max="12802" width="13" customWidth="1"/>
    <col min="13057" max="13057" width="70.7109375" customWidth="1"/>
    <col min="13058" max="13058" width="13" customWidth="1"/>
    <col min="13313" max="13313" width="70.7109375" customWidth="1"/>
    <col min="13314" max="13314" width="13" customWidth="1"/>
    <col min="13569" max="13569" width="70.7109375" customWidth="1"/>
    <col min="13570" max="13570" width="13" customWidth="1"/>
    <col min="13825" max="13825" width="70.7109375" customWidth="1"/>
    <col min="13826" max="13826" width="13" customWidth="1"/>
    <col min="14081" max="14081" width="70.7109375" customWidth="1"/>
    <col min="14082" max="14082" width="13" customWidth="1"/>
    <col min="14337" max="14337" width="70.7109375" customWidth="1"/>
    <col min="14338" max="14338" width="13" customWidth="1"/>
    <col min="14593" max="14593" width="70.7109375" customWidth="1"/>
    <col min="14594" max="14594" width="13" customWidth="1"/>
    <col min="14849" max="14849" width="70.7109375" customWidth="1"/>
    <col min="14850" max="14850" width="13" customWidth="1"/>
    <col min="15105" max="15105" width="70.7109375" customWidth="1"/>
    <col min="15106" max="15106" width="13" customWidth="1"/>
    <col min="15361" max="15361" width="70.7109375" customWidth="1"/>
    <col min="15362" max="15362" width="13" customWidth="1"/>
    <col min="15617" max="15617" width="70.7109375" customWidth="1"/>
    <col min="15618" max="15618" width="13" customWidth="1"/>
    <col min="15873" max="15873" width="70.7109375" customWidth="1"/>
    <col min="15874" max="15874" width="13" customWidth="1"/>
    <col min="16129" max="16129" width="70.7109375" customWidth="1"/>
    <col min="16130" max="16130" width="13" customWidth="1"/>
  </cols>
  <sheetData>
    <row r="1" spans="1:3" ht="18" x14ac:dyDescent="0.25">
      <c r="A1" s="1075" t="s">
        <v>0</v>
      </c>
      <c r="B1" s="1076"/>
    </row>
    <row r="2" spans="1:3" ht="18" x14ac:dyDescent="0.25">
      <c r="A2" s="1075" t="s">
        <v>1</v>
      </c>
      <c r="B2" s="1076"/>
    </row>
    <row r="3" spans="1:3" ht="15.75" x14ac:dyDescent="0.25">
      <c r="A3" s="1"/>
      <c r="B3" s="2"/>
    </row>
    <row r="5" spans="1:3" ht="15" x14ac:dyDescent="0.2">
      <c r="A5" s="3"/>
      <c r="B5" s="4"/>
      <c r="C5" s="3"/>
    </row>
    <row r="6" spans="1:3" ht="15.75" x14ac:dyDescent="0.25">
      <c r="A6" s="5" t="s">
        <v>2</v>
      </c>
      <c r="B6" s="5" t="s">
        <v>3</v>
      </c>
    </row>
    <row r="7" spans="1:3" ht="21.75" customHeight="1" x14ac:dyDescent="0.2">
      <c r="A7" s="3" t="s">
        <v>4</v>
      </c>
      <c r="B7" s="6" t="s">
        <v>5</v>
      </c>
    </row>
    <row r="8" spans="1:3" ht="15" x14ac:dyDescent="0.2">
      <c r="A8" s="7" t="s">
        <v>6</v>
      </c>
      <c r="B8" s="6" t="s">
        <v>7</v>
      </c>
    </row>
    <row r="9" spans="1:3" ht="15" x14ac:dyDescent="0.2">
      <c r="A9" s="7" t="s">
        <v>8</v>
      </c>
      <c r="B9" s="6" t="s">
        <v>9</v>
      </c>
    </row>
    <row r="10" spans="1:3" ht="15" x14ac:dyDescent="0.2">
      <c r="A10" s="7" t="s">
        <v>10</v>
      </c>
      <c r="B10" s="6" t="s">
        <v>11</v>
      </c>
    </row>
    <row r="11" spans="1:3" ht="15" x14ac:dyDescent="0.2">
      <c r="A11" s="7" t="s">
        <v>12</v>
      </c>
      <c r="B11" s="6" t="s">
        <v>13</v>
      </c>
    </row>
    <row r="12" spans="1:3" ht="15" x14ac:dyDescent="0.2">
      <c r="A12" s="8" t="s">
        <v>14</v>
      </c>
      <c r="B12" s="9" t="s">
        <v>15</v>
      </c>
    </row>
    <row r="13" spans="1:3" ht="15" x14ac:dyDescent="0.2">
      <c r="A13" s="7" t="s">
        <v>16</v>
      </c>
      <c r="B13" s="6" t="s">
        <v>17</v>
      </c>
    </row>
    <row r="14" spans="1:3" ht="15" x14ac:dyDescent="0.2">
      <c r="A14" s="7" t="s">
        <v>18</v>
      </c>
      <c r="B14" s="6" t="s">
        <v>19</v>
      </c>
    </row>
    <row r="15" spans="1:3" ht="15" x14ac:dyDescent="0.2">
      <c r="A15" s="7" t="s">
        <v>20</v>
      </c>
      <c r="B15" s="6" t="s">
        <v>21</v>
      </c>
    </row>
    <row r="16" spans="1:3" ht="15" x14ac:dyDescent="0.2">
      <c r="A16" s="7" t="s">
        <v>22</v>
      </c>
      <c r="B16" s="6" t="s">
        <v>23</v>
      </c>
    </row>
    <row r="17" spans="1:2" ht="15" x14ac:dyDescent="0.2">
      <c r="A17" s="7" t="s">
        <v>24</v>
      </c>
      <c r="B17" s="6" t="s">
        <v>25</v>
      </c>
    </row>
    <row r="18" spans="1:2" ht="15" x14ac:dyDescent="0.2">
      <c r="A18" s="7" t="s">
        <v>26</v>
      </c>
      <c r="B18" s="6" t="s">
        <v>27</v>
      </c>
    </row>
    <row r="19" spans="1:2" ht="15" x14ac:dyDescent="0.2">
      <c r="A19" s="7" t="s">
        <v>28</v>
      </c>
      <c r="B19" s="6" t="s">
        <v>29</v>
      </c>
    </row>
    <row r="20" spans="1:2" ht="15" x14ac:dyDescent="0.2">
      <c r="A20" s="7" t="s">
        <v>30</v>
      </c>
      <c r="B20" s="6" t="s">
        <v>31</v>
      </c>
    </row>
    <row r="21" spans="1:2" ht="15" x14ac:dyDescent="0.2">
      <c r="A21" s="7" t="s">
        <v>32</v>
      </c>
      <c r="B21" s="6" t="s">
        <v>33</v>
      </c>
    </row>
    <row r="22" spans="1:2" ht="15" x14ac:dyDescent="0.2">
      <c r="A22" s="7" t="s">
        <v>34</v>
      </c>
      <c r="B22" s="6" t="s">
        <v>35</v>
      </c>
    </row>
    <row r="23" spans="1:2" ht="15" x14ac:dyDescent="0.2">
      <c r="A23" s="10" t="s">
        <v>36</v>
      </c>
      <c r="B23" s="6" t="s">
        <v>37</v>
      </c>
    </row>
    <row r="24" spans="1:2" ht="15" x14ac:dyDescent="0.2">
      <c r="A24" s="7" t="s">
        <v>38</v>
      </c>
      <c r="B24" s="6" t="s">
        <v>39</v>
      </c>
    </row>
    <row r="25" spans="1:2" ht="15" x14ac:dyDescent="0.2">
      <c r="A25" s="7" t="s">
        <v>40</v>
      </c>
      <c r="B25" s="6" t="s">
        <v>41</v>
      </c>
    </row>
    <row r="26" spans="1:2" ht="15" x14ac:dyDescent="0.2">
      <c r="A26" s="7" t="s">
        <v>42</v>
      </c>
      <c r="B26" s="6" t="s">
        <v>43</v>
      </c>
    </row>
    <row r="27" spans="1:2" ht="15" x14ac:dyDescent="0.2">
      <c r="A27" s="7" t="s">
        <v>44</v>
      </c>
      <c r="B27" s="6" t="s">
        <v>45</v>
      </c>
    </row>
    <row r="28" spans="1:2" ht="15" x14ac:dyDescent="0.2">
      <c r="A28" s="7" t="s">
        <v>46</v>
      </c>
      <c r="B28" s="6" t="s">
        <v>47</v>
      </c>
    </row>
    <row r="29" spans="1:2" ht="15" x14ac:dyDescent="0.2">
      <c r="A29" s="7" t="s">
        <v>48</v>
      </c>
      <c r="B29" s="6" t="s">
        <v>49</v>
      </c>
    </row>
    <row r="30" spans="1:2" ht="15" x14ac:dyDescent="0.2">
      <c r="A30" s="7" t="s">
        <v>50</v>
      </c>
      <c r="B30" s="6" t="s">
        <v>51</v>
      </c>
    </row>
    <row r="31" spans="1:2" ht="15" x14ac:dyDescent="0.2">
      <c r="A31" s="7" t="s">
        <v>52</v>
      </c>
      <c r="B31" s="6" t="s">
        <v>53</v>
      </c>
    </row>
    <row r="32" spans="1:2" x14ac:dyDescent="0.2">
      <c r="A32" s="11"/>
      <c r="B32" s="12"/>
    </row>
    <row r="33" spans="1:2" x14ac:dyDescent="0.2">
      <c r="A33" s="11"/>
      <c r="B33" s="12"/>
    </row>
    <row r="34" spans="1:2" x14ac:dyDescent="0.2">
      <c r="A34" s="11"/>
      <c r="B34" s="12"/>
    </row>
    <row r="35" spans="1:2" x14ac:dyDescent="0.2">
      <c r="A35" s="11"/>
      <c r="B35" s="12"/>
    </row>
    <row r="36" spans="1:2" x14ac:dyDescent="0.2">
      <c r="A36" s="11"/>
      <c r="B36" s="12"/>
    </row>
    <row r="37" spans="1:2" x14ac:dyDescent="0.2">
      <c r="A37" s="11"/>
      <c r="B37" s="12"/>
    </row>
    <row r="38" spans="1:2" x14ac:dyDescent="0.2">
      <c r="A38" s="11"/>
      <c r="B38" s="12"/>
    </row>
    <row r="39" spans="1:2" x14ac:dyDescent="0.2">
      <c r="A39" s="11"/>
      <c r="B39" s="12"/>
    </row>
    <row r="40" spans="1:2" x14ac:dyDescent="0.2">
      <c r="A40" s="11"/>
      <c r="B40" s="12"/>
    </row>
    <row r="41" spans="1:2" x14ac:dyDescent="0.2">
      <c r="A41" s="11"/>
      <c r="B41" s="12"/>
    </row>
  </sheetData>
  <mergeCells count="2">
    <mergeCell ref="A1:B1"/>
    <mergeCell ref="A2:B2"/>
  </mergeCells>
  <pageMargins left="1" right="0.75" top="0.75" bottom="0.5" header="0.5" footer="0.5"/>
  <pageSetup fitToHeight="2" orientation="portrait" r:id="rId1"/>
  <headerFooter>
    <oddFooter>&amp;L&amp;KFF0000Final Rate Application&amp;CPage &amp;P of &amp;N&amp;R02/10/2017</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outlinePr showOutlineSymbols="0"/>
  </sheetPr>
  <dimension ref="A1:K477"/>
  <sheetViews>
    <sheetView showOutlineSymbols="0" workbookViewId="0">
      <pane xSplit="1" ySplit="8" topLeftCell="B9" activePane="bottomRight" state="frozen"/>
      <selection sqref="A1:DL181"/>
      <selection pane="topRight" sqref="A1:DL181"/>
      <selection pane="bottomLeft" sqref="A1:DL181"/>
      <selection pane="bottomRight" activeCell="B9" sqref="B9"/>
    </sheetView>
  </sheetViews>
  <sheetFormatPr defaultRowHeight="11.25" x14ac:dyDescent="0.2"/>
  <cols>
    <col min="1" max="1" width="30.140625" style="420" customWidth="1" collapsed="1"/>
    <col min="2" max="2" width="12.140625" style="422" customWidth="1"/>
    <col min="3" max="3" width="12.140625" style="423" customWidth="1"/>
    <col min="4" max="4" width="11.28515625" style="422" customWidth="1"/>
    <col min="5" max="5" width="12.140625" style="423" customWidth="1"/>
    <col min="6" max="6" width="12.140625" style="422" customWidth="1"/>
    <col min="7" max="7" width="12.140625" style="423" customWidth="1"/>
    <col min="8" max="8" width="12.140625" style="422" customWidth="1"/>
    <col min="9" max="9" width="12.140625" style="423" customWidth="1"/>
    <col min="10" max="10" width="8.85546875" style="422" bestFit="1" customWidth="1"/>
    <col min="11" max="11" width="12.140625" style="423" bestFit="1" customWidth="1"/>
    <col min="12" max="16384" width="9.140625" style="420"/>
  </cols>
  <sheetData>
    <row r="1" spans="1:11" ht="12.75" x14ac:dyDescent="0.2">
      <c r="A1" s="421" t="s">
        <v>54</v>
      </c>
      <c r="D1" s="424"/>
      <c r="E1" s="425"/>
      <c r="F1" s="424"/>
      <c r="G1" s="425"/>
      <c r="H1" s="424"/>
      <c r="I1" s="425"/>
      <c r="J1" s="424"/>
      <c r="K1" s="425"/>
    </row>
    <row r="2" spans="1:11" ht="12.75" x14ac:dyDescent="0.2">
      <c r="A2" s="426" t="s">
        <v>308</v>
      </c>
      <c r="D2" s="427"/>
      <c r="E2" s="428"/>
      <c r="F2" s="427"/>
      <c r="G2" s="428"/>
      <c r="H2" s="427"/>
      <c r="I2" s="428"/>
      <c r="J2" s="427"/>
      <c r="K2" s="428"/>
    </row>
    <row r="3" spans="1:11" ht="12.75" x14ac:dyDescent="0.2">
      <c r="A3" s="429" t="s">
        <v>20</v>
      </c>
      <c r="D3" s="424"/>
      <c r="E3" s="425"/>
      <c r="F3" s="424"/>
      <c r="G3" s="425"/>
      <c r="H3" s="424"/>
      <c r="I3" s="425"/>
      <c r="J3" s="424"/>
      <c r="K3" s="425"/>
    </row>
    <row r="4" spans="1:11" ht="12.75" x14ac:dyDescent="0.2">
      <c r="A4" s="430"/>
      <c r="D4" s="424"/>
      <c r="H4" s="424"/>
      <c r="I4" s="431"/>
      <c r="J4" s="424"/>
      <c r="K4" s="431"/>
    </row>
    <row r="5" spans="1:11" ht="5.25" customHeight="1" x14ac:dyDescent="0.2"/>
    <row r="6" spans="1:11" ht="15" customHeight="1" x14ac:dyDescent="0.2">
      <c r="A6" s="432"/>
      <c r="B6" s="1089" t="s">
        <v>216</v>
      </c>
      <c r="C6" s="1090"/>
      <c r="D6" s="1090"/>
      <c r="E6" s="1090"/>
      <c r="F6" s="1090"/>
      <c r="G6" s="1091"/>
      <c r="H6" s="1092" t="s">
        <v>309</v>
      </c>
      <c r="I6" s="1093"/>
      <c r="J6" s="1094" t="s">
        <v>267</v>
      </c>
      <c r="K6" s="1095"/>
    </row>
    <row r="7" spans="1:11" x14ac:dyDescent="0.2">
      <c r="A7" s="433"/>
      <c r="B7" s="1096" t="s">
        <v>270</v>
      </c>
      <c r="C7" s="1097"/>
      <c r="D7" s="1096" t="s">
        <v>271</v>
      </c>
      <c r="E7" s="1097"/>
      <c r="F7" s="1096" t="s">
        <v>272</v>
      </c>
      <c r="G7" s="1097"/>
      <c r="H7" s="1098" t="s">
        <v>273</v>
      </c>
      <c r="I7" s="1099"/>
      <c r="J7" s="1100" t="s">
        <v>100</v>
      </c>
      <c r="K7" s="1101"/>
    </row>
    <row r="8" spans="1:11" x14ac:dyDescent="0.2">
      <c r="A8" s="434"/>
      <c r="B8" s="435" t="s">
        <v>310</v>
      </c>
      <c r="C8" s="436" t="s">
        <v>311</v>
      </c>
      <c r="D8" s="435" t="s">
        <v>310</v>
      </c>
      <c r="E8" s="437" t="s">
        <v>311</v>
      </c>
      <c r="F8" s="435" t="s">
        <v>310</v>
      </c>
      <c r="G8" s="437" t="s">
        <v>311</v>
      </c>
      <c r="H8" s="435" t="s">
        <v>310</v>
      </c>
      <c r="I8" s="437" t="s">
        <v>311</v>
      </c>
      <c r="J8" s="435" t="s">
        <v>310</v>
      </c>
      <c r="K8" s="437" t="s">
        <v>311</v>
      </c>
    </row>
    <row r="9" spans="1:11" ht="15" customHeight="1" x14ac:dyDescent="0.2">
      <c r="A9" s="438" t="s">
        <v>312</v>
      </c>
      <c r="B9" s="439"/>
      <c r="C9" s="440"/>
      <c r="D9" s="439"/>
      <c r="E9" s="440"/>
      <c r="F9" s="439"/>
      <c r="G9" s="440"/>
      <c r="H9" s="439"/>
      <c r="I9" s="440"/>
      <c r="J9" s="439"/>
      <c r="K9" s="440"/>
    </row>
    <row r="10" spans="1:11" x14ac:dyDescent="0.2">
      <c r="A10" s="441" t="s">
        <v>313</v>
      </c>
      <c r="B10" s="444">
        <v>80.983333333333306</v>
      </c>
      <c r="C10" s="443">
        <v>7815056.7969109202</v>
      </c>
      <c r="D10" s="444">
        <v>83</v>
      </c>
      <c r="E10" s="443">
        <v>7806493.8241859758</v>
      </c>
      <c r="F10" s="444">
        <v>88</v>
      </c>
      <c r="G10" s="443">
        <v>8504267.5827368237</v>
      </c>
      <c r="H10" s="444">
        <v>92</v>
      </c>
      <c r="I10" s="443">
        <v>8980612.3800000008</v>
      </c>
      <c r="J10" s="444">
        <v>98</v>
      </c>
      <c r="K10" s="443">
        <v>9850329.1100000013</v>
      </c>
    </row>
    <row r="11" spans="1:11" x14ac:dyDescent="0.2">
      <c r="A11" s="445" t="s">
        <v>314</v>
      </c>
      <c r="B11" s="448">
        <v>20.766666666666701</v>
      </c>
      <c r="C11" s="447">
        <v>1394962.5231522915</v>
      </c>
      <c r="D11" s="448">
        <v>20.4166666666667</v>
      </c>
      <c r="E11" s="447">
        <v>1524934.1675645385</v>
      </c>
      <c r="F11" s="448">
        <v>20.25</v>
      </c>
      <c r="G11" s="447">
        <v>1473210.3583838553</v>
      </c>
      <c r="H11" s="448">
        <v>22.75</v>
      </c>
      <c r="I11" s="447">
        <v>1521663.4288749998</v>
      </c>
      <c r="J11" s="448">
        <v>25</v>
      </c>
      <c r="K11" s="447">
        <v>1699795.4953000001</v>
      </c>
    </row>
    <row r="12" spans="1:11" x14ac:dyDescent="0.2">
      <c r="A12" s="445" t="s">
        <v>315</v>
      </c>
      <c r="B12" s="448">
        <v>34</v>
      </c>
      <c r="C12" s="447">
        <v>2144212.8277901728</v>
      </c>
      <c r="D12" s="448">
        <v>34.416666666666671</v>
      </c>
      <c r="E12" s="447">
        <v>2100222.4609525315</v>
      </c>
      <c r="F12" s="448">
        <v>33.083333333333336</v>
      </c>
      <c r="G12" s="447">
        <v>2208005.0948574478</v>
      </c>
      <c r="H12" s="448">
        <v>33.083333333333336</v>
      </c>
      <c r="I12" s="447">
        <v>2454624.6399999997</v>
      </c>
      <c r="J12" s="448">
        <v>34</v>
      </c>
      <c r="K12" s="447">
        <v>2665708.7999999998</v>
      </c>
    </row>
    <row r="13" spans="1:11" x14ac:dyDescent="0.2">
      <c r="A13" s="449" t="s">
        <v>316</v>
      </c>
      <c r="B13" s="448">
        <v>435.99999999999994</v>
      </c>
      <c r="C13" s="447">
        <v>47009356.7785234</v>
      </c>
      <c r="D13" s="448">
        <v>439.08333333333326</v>
      </c>
      <c r="E13" s="447">
        <v>49758170.218506314</v>
      </c>
      <c r="F13" s="448">
        <v>450.58333333333337</v>
      </c>
      <c r="G13" s="447">
        <v>51756037.428488635</v>
      </c>
      <c r="H13" s="448">
        <v>450.58333333333337</v>
      </c>
      <c r="I13" s="447">
        <v>54726068.355833322</v>
      </c>
      <c r="J13" s="448">
        <v>483</v>
      </c>
      <c r="K13" s="447">
        <v>59740425.536916673</v>
      </c>
    </row>
    <row r="14" spans="1:11" x14ac:dyDescent="0.2">
      <c r="A14" s="449" t="s">
        <v>317</v>
      </c>
      <c r="B14" s="448">
        <v>49.083333333333329</v>
      </c>
      <c r="C14" s="447">
        <v>5325975.8236408979</v>
      </c>
      <c r="D14" s="448">
        <v>51</v>
      </c>
      <c r="E14" s="447">
        <v>5757233.8687716201</v>
      </c>
      <c r="F14" s="448">
        <v>51.166666666666671</v>
      </c>
      <c r="G14" s="447">
        <v>6338442.1043637134</v>
      </c>
      <c r="H14" s="448">
        <v>53.1666666666667</v>
      </c>
      <c r="I14" s="447">
        <v>5969888.2200000007</v>
      </c>
      <c r="J14" s="448">
        <v>55</v>
      </c>
      <c r="K14" s="447">
        <v>6362344.4000000004</v>
      </c>
    </row>
    <row r="15" spans="1:11" x14ac:dyDescent="0.2">
      <c r="A15" s="450" t="s">
        <v>318</v>
      </c>
      <c r="B15" s="448">
        <v>0</v>
      </c>
      <c r="C15" s="447"/>
      <c r="D15" s="448">
        <v>0</v>
      </c>
      <c r="E15" s="447"/>
      <c r="F15" s="448">
        <v>0</v>
      </c>
      <c r="G15" s="447"/>
      <c r="H15" s="448">
        <v>0</v>
      </c>
      <c r="I15" s="447">
        <v>0</v>
      </c>
      <c r="J15" s="448">
        <v>0</v>
      </c>
      <c r="K15" s="447"/>
    </row>
    <row r="16" spans="1:11" ht="5.0999999999999996" customHeight="1" x14ac:dyDescent="0.2">
      <c r="A16" s="451"/>
      <c r="B16" s="454"/>
      <c r="C16" s="453"/>
      <c r="D16" s="454"/>
      <c r="E16" s="453"/>
      <c r="F16" s="454"/>
      <c r="G16" s="453"/>
      <c r="H16" s="454"/>
      <c r="I16" s="453"/>
      <c r="J16" s="454"/>
      <c r="K16" s="453"/>
    </row>
    <row r="17" spans="1:11" ht="12" thickBot="1" x14ac:dyDescent="0.25">
      <c r="A17" s="455" t="s">
        <v>319</v>
      </c>
      <c r="B17" s="458">
        <f t="shared" ref="B17:H17" si="0">SUM(B10:B15)</f>
        <v>620.83333333333337</v>
      </c>
      <c r="C17" s="457">
        <f t="shared" si="0"/>
        <v>63689564.75001768</v>
      </c>
      <c r="D17" s="458">
        <f t="shared" si="0"/>
        <v>627.91666666666663</v>
      </c>
      <c r="E17" s="457">
        <f t="shared" si="0"/>
        <v>66947054.539980978</v>
      </c>
      <c r="F17" s="458">
        <f t="shared" si="0"/>
        <v>643.08333333333337</v>
      </c>
      <c r="G17" s="457">
        <v>70279962.568830475</v>
      </c>
      <c r="H17" s="458">
        <f t="shared" si="0"/>
        <v>651.58333333333348</v>
      </c>
      <c r="I17" s="457">
        <f>SUM(I10:I15)</f>
        <v>73652857.024708316</v>
      </c>
      <c r="J17" s="458">
        <f t="shared" ref="J17" si="1">SUM(J10:J15)</f>
        <v>695</v>
      </c>
      <c r="K17" s="457">
        <f>SUM(K10:K15)</f>
        <v>80318603.342216685</v>
      </c>
    </row>
    <row r="18" spans="1:11" ht="12" thickTop="1" x14ac:dyDescent="0.2">
      <c r="A18" s="459"/>
      <c r="B18" s="460"/>
      <c r="C18" s="461"/>
      <c r="D18" s="460"/>
      <c r="E18" s="461"/>
      <c r="F18" s="460"/>
      <c r="G18" s="461"/>
      <c r="H18" s="460"/>
      <c r="I18" s="461"/>
      <c r="J18" s="461"/>
      <c r="K18" s="461"/>
    </row>
    <row r="19" spans="1:11" x14ac:dyDescent="0.2">
      <c r="A19" s="462"/>
      <c r="B19" s="463"/>
      <c r="C19" s="464"/>
      <c r="D19" s="463"/>
      <c r="E19" s="464"/>
      <c r="F19" s="463"/>
      <c r="G19" s="464"/>
      <c r="H19" s="463"/>
      <c r="I19" s="464"/>
      <c r="J19" s="463"/>
      <c r="K19" s="464"/>
    </row>
    <row r="20" spans="1:11" x14ac:dyDescent="0.2">
      <c r="A20" s="466" t="s">
        <v>320</v>
      </c>
      <c r="B20" s="468"/>
      <c r="C20" s="467"/>
      <c r="D20" s="468"/>
      <c r="E20" s="467"/>
      <c r="F20" s="468"/>
      <c r="G20" s="467"/>
      <c r="H20" s="468"/>
      <c r="I20" s="467"/>
      <c r="J20" s="468"/>
      <c r="K20" s="469"/>
    </row>
    <row r="21" spans="1:11" x14ac:dyDescent="0.2">
      <c r="A21" s="441" t="s">
        <v>313</v>
      </c>
      <c r="B21" s="444">
        <v>80.333333333333343</v>
      </c>
      <c r="C21" s="443">
        <v>6669907.0894165775</v>
      </c>
      <c r="D21" s="444">
        <v>81.25333333333333</v>
      </c>
      <c r="E21" s="443">
        <v>6729875.6005125679</v>
      </c>
      <c r="F21" s="444">
        <v>87.26</v>
      </c>
      <c r="G21" s="443">
        <v>7328709.6769534331</v>
      </c>
      <c r="H21" s="444">
        <v>90</v>
      </c>
      <c r="I21" s="443">
        <v>7699301.8200000003</v>
      </c>
      <c r="J21" s="444">
        <v>96</v>
      </c>
      <c r="K21" s="443">
        <v>8400280.370000001</v>
      </c>
    </row>
    <row r="22" spans="1:11" x14ac:dyDescent="0.2">
      <c r="A22" s="445" t="s">
        <v>314</v>
      </c>
      <c r="B22" s="448">
        <v>20.420000000000002</v>
      </c>
      <c r="C22" s="447">
        <v>1082855.3087038868</v>
      </c>
      <c r="D22" s="448">
        <v>21.163333333333334</v>
      </c>
      <c r="E22" s="447">
        <v>1135572.3798252102</v>
      </c>
      <c r="F22" s="448">
        <v>20.593333333333334</v>
      </c>
      <c r="G22" s="447">
        <v>1126654.6771336417</v>
      </c>
      <c r="H22" s="448">
        <v>22</v>
      </c>
      <c r="I22" s="447">
        <v>1135897.9260749999</v>
      </c>
      <c r="J22" s="448">
        <v>24</v>
      </c>
      <c r="K22" s="447">
        <v>1288809.0752000001</v>
      </c>
    </row>
    <row r="23" spans="1:11" x14ac:dyDescent="0.2">
      <c r="A23" s="445" t="s">
        <v>315</v>
      </c>
      <c r="B23" s="448">
        <v>30.874195487483526</v>
      </c>
      <c r="C23" s="447">
        <v>1649359.5260159322</v>
      </c>
      <c r="D23" s="448">
        <v>29.633333333333336</v>
      </c>
      <c r="E23" s="447">
        <v>1589810.1915082072</v>
      </c>
      <c r="F23" s="448">
        <v>29.451666666666664</v>
      </c>
      <c r="G23" s="447">
        <v>1686809.9018041603</v>
      </c>
      <c r="H23" s="448">
        <v>34</v>
      </c>
      <c r="I23" s="447">
        <v>1882159.8399999999</v>
      </c>
      <c r="J23" s="448">
        <v>35</v>
      </c>
      <c r="K23" s="447">
        <v>2034845.94</v>
      </c>
    </row>
    <row r="24" spans="1:11" x14ac:dyDescent="0.2">
      <c r="A24" s="449" t="s">
        <v>316</v>
      </c>
      <c r="B24" s="448">
        <v>335.87749999999994</v>
      </c>
      <c r="C24" s="447">
        <v>29159063.972665466</v>
      </c>
      <c r="D24" s="448">
        <v>335.24916666666667</v>
      </c>
      <c r="E24" s="447">
        <v>30178273.572331443</v>
      </c>
      <c r="F24" s="448">
        <v>342.60833333333335</v>
      </c>
      <c r="G24" s="447">
        <v>31634913.652126584</v>
      </c>
      <c r="H24" s="448">
        <v>339.5</v>
      </c>
      <c r="I24" s="447">
        <v>33542601.266499992</v>
      </c>
      <c r="J24" s="448">
        <v>367.5</v>
      </c>
      <c r="K24" s="447">
        <v>37343707.668249995</v>
      </c>
    </row>
    <row r="25" spans="1:11" x14ac:dyDescent="0.2">
      <c r="A25" s="449" t="s">
        <v>317</v>
      </c>
      <c r="B25" s="448">
        <v>44.214166666666664</v>
      </c>
      <c r="C25" s="447">
        <v>3446041.2732172115</v>
      </c>
      <c r="D25" s="448">
        <v>45.379166666666663</v>
      </c>
      <c r="E25" s="447">
        <v>3638733.3558022091</v>
      </c>
      <c r="F25" s="448">
        <v>46.902500000000003</v>
      </c>
      <c r="G25" s="447">
        <v>3927387.2208120758</v>
      </c>
      <c r="H25" s="448">
        <v>51</v>
      </c>
      <c r="I25" s="447">
        <v>3476154.6200000006</v>
      </c>
      <c r="J25" s="448">
        <v>53</v>
      </c>
      <c r="K25" s="447">
        <v>3732812.1100000003</v>
      </c>
    </row>
    <row r="26" spans="1:11" ht="5.0999999999999996" customHeight="1" x14ac:dyDescent="0.2">
      <c r="A26" s="451"/>
      <c r="B26" s="454"/>
      <c r="C26" s="453"/>
      <c r="D26" s="454"/>
      <c r="E26" s="453"/>
      <c r="F26" s="454"/>
      <c r="G26" s="453"/>
      <c r="H26" s="454"/>
      <c r="I26" s="453"/>
      <c r="J26" s="454"/>
      <c r="K26" s="453"/>
    </row>
    <row r="27" spans="1:11" ht="12" thickBot="1" x14ac:dyDescent="0.25">
      <c r="A27" s="455" t="s">
        <v>319</v>
      </c>
      <c r="B27" s="458">
        <f t="shared" ref="B27:K27" si="2">SUM(B21:B26)</f>
        <v>511.71919548748349</v>
      </c>
      <c r="C27" s="457">
        <f t="shared" si="2"/>
        <v>42007227.170019068</v>
      </c>
      <c r="D27" s="458">
        <f t="shared" si="2"/>
        <v>512.67833333333328</v>
      </c>
      <c r="E27" s="457">
        <f t="shared" si="2"/>
        <v>43272265.099979639</v>
      </c>
      <c r="F27" s="458">
        <f t="shared" si="2"/>
        <v>526.81583333333333</v>
      </c>
      <c r="G27" s="457">
        <v>45704475.128829896</v>
      </c>
      <c r="H27" s="458">
        <f t="shared" si="2"/>
        <v>536.5</v>
      </c>
      <c r="I27" s="457">
        <f t="shared" si="2"/>
        <v>47736115.472574987</v>
      </c>
      <c r="J27" s="458">
        <f t="shared" si="2"/>
        <v>575.5</v>
      </c>
      <c r="K27" s="457">
        <f t="shared" si="2"/>
        <v>52800455.163449995</v>
      </c>
    </row>
    <row r="28" spans="1:11" ht="12" thickTop="1" x14ac:dyDescent="0.2">
      <c r="A28" s="459"/>
      <c r="B28" s="460"/>
      <c r="C28" s="460"/>
      <c r="D28" s="460"/>
      <c r="E28" s="460"/>
      <c r="F28" s="460"/>
      <c r="G28" s="460"/>
      <c r="H28" s="460"/>
      <c r="I28" s="460"/>
      <c r="J28" s="460"/>
      <c r="K28" s="470"/>
    </row>
    <row r="29" spans="1:11" ht="5.25" customHeight="1" x14ac:dyDescent="0.2">
      <c r="A29" s="462"/>
      <c r="B29" s="424"/>
      <c r="C29" s="424"/>
      <c r="D29" s="424"/>
      <c r="E29" s="424"/>
      <c r="F29" s="424"/>
      <c r="G29" s="424"/>
      <c r="H29" s="424"/>
      <c r="I29" s="424"/>
      <c r="J29" s="424"/>
      <c r="K29" s="471"/>
    </row>
    <row r="30" spans="1:11" x14ac:dyDescent="0.2">
      <c r="A30" s="472" t="s">
        <v>321</v>
      </c>
      <c r="B30" s="468"/>
      <c r="C30" s="467"/>
      <c r="D30" s="468"/>
      <c r="E30" s="467"/>
      <c r="F30" s="468"/>
      <c r="G30" s="467"/>
      <c r="H30" s="468"/>
      <c r="I30" s="467"/>
      <c r="J30" s="468"/>
      <c r="K30" s="473"/>
    </row>
    <row r="31" spans="1:11" x14ac:dyDescent="0.2">
      <c r="A31" s="441" t="s">
        <v>313</v>
      </c>
      <c r="B31" s="442">
        <v>0</v>
      </c>
      <c r="C31" s="443">
        <v>1145149.7074943425</v>
      </c>
      <c r="D31" s="442">
        <v>0</v>
      </c>
      <c r="E31" s="443">
        <v>1076618.2236734079</v>
      </c>
      <c r="F31" s="442">
        <v>0</v>
      </c>
      <c r="G31" s="443">
        <v>1175557.9057833913</v>
      </c>
      <c r="H31" s="442">
        <v>0</v>
      </c>
      <c r="I31" s="443">
        <v>1281310.56</v>
      </c>
      <c r="J31" s="442">
        <v>0</v>
      </c>
      <c r="K31" s="443">
        <v>1450048.74</v>
      </c>
    </row>
    <row r="32" spans="1:11" x14ac:dyDescent="0.2">
      <c r="A32" s="445" t="s">
        <v>314</v>
      </c>
      <c r="B32" s="446">
        <v>0</v>
      </c>
      <c r="C32" s="447">
        <v>157697.84937051585</v>
      </c>
      <c r="D32" s="446">
        <v>0</v>
      </c>
      <c r="E32" s="447">
        <v>176286.75878997013</v>
      </c>
      <c r="F32" s="446">
        <v>0</v>
      </c>
      <c r="G32" s="447">
        <v>157893.47956435103</v>
      </c>
      <c r="H32" s="446">
        <v>0</v>
      </c>
      <c r="I32" s="447">
        <v>200731.81</v>
      </c>
      <c r="J32" s="446">
        <v>0</v>
      </c>
      <c r="K32" s="447">
        <v>220524.24</v>
      </c>
    </row>
    <row r="33" spans="1:11" x14ac:dyDescent="0.2">
      <c r="A33" s="445" t="s">
        <v>315</v>
      </c>
      <c r="B33" s="446">
        <v>0</v>
      </c>
      <c r="C33" s="447">
        <v>309952.05461997475</v>
      </c>
      <c r="D33" s="446">
        <v>0</v>
      </c>
      <c r="E33" s="447">
        <v>345544.59877943981</v>
      </c>
      <c r="F33" s="446">
        <v>0</v>
      </c>
      <c r="G33" s="447">
        <v>317111.09235110146</v>
      </c>
      <c r="H33" s="446">
        <v>0</v>
      </c>
      <c r="I33" s="447">
        <v>347282.52</v>
      </c>
      <c r="J33" s="446">
        <v>0</v>
      </c>
      <c r="K33" s="447">
        <v>391993.57</v>
      </c>
    </row>
    <row r="34" spans="1:11" x14ac:dyDescent="0.2">
      <c r="A34" s="449" t="s">
        <v>316</v>
      </c>
      <c r="B34" s="446">
        <v>0</v>
      </c>
      <c r="C34" s="447">
        <v>6495346.2565779043</v>
      </c>
      <c r="D34" s="446">
        <v>0</v>
      </c>
      <c r="E34" s="447">
        <v>7019126.3740171539</v>
      </c>
      <c r="F34" s="446">
        <v>0</v>
      </c>
      <c r="G34" s="447">
        <v>7108657.6082656682</v>
      </c>
      <c r="H34" s="446">
        <v>0</v>
      </c>
      <c r="I34" s="447">
        <v>7282774.3293333296</v>
      </c>
      <c r="J34" s="446">
        <v>0</v>
      </c>
      <c r="K34" s="447">
        <v>7966251.3286666702</v>
      </c>
    </row>
    <row r="35" spans="1:11" x14ac:dyDescent="0.2">
      <c r="A35" s="449" t="s">
        <v>317</v>
      </c>
      <c r="B35" s="446">
        <v>0</v>
      </c>
      <c r="C35" s="447">
        <v>787915.86193611089</v>
      </c>
      <c r="D35" s="446">
        <v>0</v>
      </c>
      <c r="E35" s="447">
        <v>789017.4847409057</v>
      </c>
      <c r="F35" s="446">
        <v>0</v>
      </c>
      <c r="G35" s="447">
        <v>768647.73403683212</v>
      </c>
      <c r="H35" s="446">
        <v>0</v>
      </c>
      <c r="I35" s="447">
        <v>848532.14</v>
      </c>
      <c r="J35" s="446">
        <v>0</v>
      </c>
      <c r="K35" s="447">
        <v>922585.93</v>
      </c>
    </row>
    <row r="36" spans="1:11" ht="5.0999999999999996" customHeight="1" x14ac:dyDescent="0.2">
      <c r="A36" s="451"/>
      <c r="B36" s="452"/>
      <c r="C36" s="453"/>
      <c r="D36" s="454"/>
      <c r="E36" s="453"/>
      <c r="F36" s="454"/>
      <c r="G36" s="453"/>
      <c r="H36" s="452"/>
      <c r="I36" s="453"/>
      <c r="J36" s="452"/>
      <c r="K36" s="453"/>
    </row>
    <row r="37" spans="1:11" ht="12" thickBot="1" x14ac:dyDescent="0.25">
      <c r="A37" s="455" t="s">
        <v>319</v>
      </c>
      <c r="B37" s="456">
        <f t="shared" ref="B37:I37" si="3">SUM(B31:B36)</f>
        <v>0</v>
      </c>
      <c r="C37" s="457">
        <f t="shared" si="3"/>
        <v>8896061.7299988475</v>
      </c>
      <c r="D37" s="458">
        <f t="shared" si="3"/>
        <v>0</v>
      </c>
      <c r="E37" s="457">
        <f t="shared" si="3"/>
        <v>9406593.4400008768</v>
      </c>
      <c r="F37" s="458">
        <f t="shared" si="3"/>
        <v>0</v>
      </c>
      <c r="G37" s="457">
        <v>9527867.8200013451</v>
      </c>
      <c r="H37" s="456">
        <f t="shared" si="3"/>
        <v>0</v>
      </c>
      <c r="I37" s="457">
        <f t="shared" si="3"/>
        <v>9960631.3593333308</v>
      </c>
      <c r="J37" s="456">
        <v>0</v>
      </c>
      <c r="K37" s="457">
        <f t="shared" ref="K37" si="4">SUM(K31:K36)</f>
        <v>10951403.808666671</v>
      </c>
    </row>
    <row r="38" spans="1:11" ht="12" thickTop="1" x14ac:dyDescent="0.2">
      <c r="A38" s="459"/>
      <c r="B38" s="460"/>
      <c r="C38" s="460"/>
      <c r="D38" s="460"/>
      <c r="E38" s="460"/>
      <c r="F38" s="460"/>
      <c r="G38" s="460"/>
      <c r="H38" s="460"/>
      <c r="I38" s="460"/>
      <c r="J38" s="460"/>
      <c r="K38" s="470"/>
    </row>
    <row r="39" spans="1:11" x14ac:dyDescent="0.2">
      <c r="A39" s="462"/>
      <c r="B39" s="424"/>
      <c r="C39" s="424"/>
      <c r="D39" s="424"/>
      <c r="E39" s="424"/>
      <c r="F39" s="424"/>
      <c r="G39" s="424"/>
      <c r="H39" s="424"/>
      <c r="I39" s="424"/>
      <c r="J39" s="424"/>
      <c r="K39" s="471"/>
    </row>
    <row r="40" spans="1:11" x14ac:dyDescent="0.2">
      <c r="A40" s="466" t="s">
        <v>322</v>
      </c>
      <c r="B40" s="468"/>
      <c r="C40" s="467"/>
      <c r="D40" s="468"/>
      <c r="E40" s="467"/>
      <c r="F40" s="468"/>
      <c r="G40" s="467"/>
      <c r="H40" s="468"/>
      <c r="I40" s="467"/>
      <c r="J40" s="468"/>
      <c r="K40" s="473"/>
    </row>
    <row r="41" spans="1:11" x14ac:dyDescent="0.2">
      <c r="A41" s="441" t="s">
        <v>313</v>
      </c>
      <c r="B41" s="442">
        <v>0</v>
      </c>
      <c r="C41" s="443">
        <v>0</v>
      </c>
      <c r="D41" s="442">
        <v>0</v>
      </c>
      <c r="E41" s="443">
        <v>0</v>
      </c>
      <c r="F41" s="442">
        <v>0</v>
      </c>
      <c r="G41" s="443">
        <v>0</v>
      </c>
      <c r="H41" s="442">
        <v>0</v>
      </c>
      <c r="I41" s="443">
        <v>0</v>
      </c>
      <c r="J41" s="442">
        <v>0</v>
      </c>
      <c r="K41" s="443">
        <v>0</v>
      </c>
    </row>
    <row r="42" spans="1:11" x14ac:dyDescent="0.2">
      <c r="A42" s="445" t="s">
        <v>314</v>
      </c>
      <c r="B42" s="446">
        <v>0</v>
      </c>
      <c r="C42" s="447">
        <v>129512.85442200804</v>
      </c>
      <c r="D42" s="446">
        <v>0</v>
      </c>
      <c r="E42" s="447">
        <v>191910.75080306304</v>
      </c>
      <c r="F42" s="446">
        <v>0</v>
      </c>
      <c r="G42" s="447">
        <v>172816.36541798609</v>
      </c>
      <c r="H42" s="446">
        <v>0</v>
      </c>
      <c r="I42" s="447">
        <v>176020.81280000001</v>
      </c>
      <c r="J42" s="446">
        <v>0</v>
      </c>
      <c r="K42" s="447">
        <v>181141.44009999998</v>
      </c>
    </row>
    <row r="43" spans="1:11" x14ac:dyDescent="0.2">
      <c r="A43" s="445" t="s">
        <v>315</v>
      </c>
      <c r="B43" s="446">
        <v>0</v>
      </c>
      <c r="C43" s="447">
        <v>92929.496438771981</v>
      </c>
      <c r="D43" s="446">
        <v>0</v>
      </c>
      <c r="E43" s="447">
        <v>66630.14444579574</v>
      </c>
      <c r="F43" s="446">
        <v>0</v>
      </c>
      <c r="G43" s="447">
        <v>87571.53869937711</v>
      </c>
      <c r="H43" s="446">
        <v>0</v>
      </c>
      <c r="I43" s="447">
        <v>100790.09000000001</v>
      </c>
      <c r="J43" s="446">
        <v>0</v>
      </c>
      <c r="K43" s="447">
        <v>106294.26000000002</v>
      </c>
    </row>
    <row r="44" spans="1:11" x14ac:dyDescent="0.2">
      <c r="A44" s="449" t="s">
        <v>316</v>
      </c>
      <c r="B44" s="446">
        <v>0</v>
      </c>
      <c r="C44" s="447">
        <v>4403708.7689622957</v>
      </c>
      <c r="D44" s="446">
        <v>0</v>
      </c>
      <c r="E44" s="447">
        <v>5389418.8537676372</v>
      </c>
      <c r="F44" s="446">
        <v>0</v>
      </c>
      <c r="G44" s="447">
        <v>5498841.7230375595</v>
      </c>
      <c r="H44" s="446">
        <v>0</v>
      </c>
      <c r="I44" s="447">
        <v>5991019.1000000006</v>
      </c>
      <c r="J44" s="446">
        <v>0</v>
      </c>
      <c r="K44" s="447">
        <v>6195002.5200000005</v>
      </c>
    </row>
    <row r="45" spans="1:11" x14ac:dyDescent="0.2">
      <c r="A45" s="449" t="s">
        <v>317</v>
      </c>
      <c r="B45" s="446">
        <v>0</v>
      </c>
      <c r="C45" s="447">
        <v>452481.98017670005</v>
      </c>
      <c r="D45" s="446">
        <v>0</v>
      </c>
      <c r="E45" s="447">
        <v>632197.89098324068</v>
      </c>
      <c r="F45" s="446">
        <v>0</v>
      </c>
      <c r="G45" s="447">
        <v>823999.52284345625</v>
      </c>
      <c r="H45" s="446">
        <v>0</v>
      </c>
      <c r="I45" s="447">
        <v>746108.86999999988</v>
      </c>
      <c r="J45" s="446">
        <v>0</v>
      </c>
      <c r="K45" s="447">
        <v>770914.53999999992</v>
      </c>
    </row>
    <row r="46" spans="1:11" ht="5.0999999999999996" customHeight="1" x14ac:dyDescent="0.2">
      <c r="A46" s="451"/>
      <c r="B46" s="452"/>
      <c r="C46" s="453"/>
      <c r="D46" s="452"/>
      <c r="E46" s="453"/>
      <c r="F46" s="452"/>
      <c r="G46" s="453"/>
      <c r="H46" s="452"/>
      <c r="I46" s="453"/>
      <c r="J46" s="452"/>
      <c r="K46" s="453"/>
    </row>
    <row r="47" spans="1:11" ht="12" thickBot="1" x14ac:dyDescent="0.25">
      <c r="A47" s="455" t="s">
        <v>319</v>
      </c>
      <c r="B47" s="456">
        <f t="shared" ref="B47:F47" si="5">SUM(B41:B46)</f>
        <v>0</v>
      </c>
      <c r="C47" s="457">
        <f t="shared" si="5"/>
        <v>5078633.0999997761</v>
      </c>
      <c r="D47" s="456">
        <f t="shared" si="5"/>
        <v>0</v>
      </c>
      <c r="E47" s="457">
        <f t="shared" si="5"/>
        <v>6280157.639999737</v>
      </c>
      <c r="F47" s="456">
        <f t="shared" si="5"/>
        <v>0</v>
      </c>
      <c r="G47" s="457">
        <v>6583229.1499983789</v>
      </c>
      <c r="H47" s="456">
        <f t="shared" ref="H47:I47" si="6">SUM(H41:H46)</f>
        <v>0</v>
      </c>
      <c r="I47" s="457">
        <f t="shared" si="6"/>
        <v>7013938.8728000009</v>
      </c>
      <c r="J47" s="456">
        <v>0</v>
      </c>
      <c r="K47" s="457">
        <f t="shared" ref="K47" si="7">SUM(K41:K46)</f>
        <v>7253352.7601000005</v>
      </c>
    </row>
    <row r="48" spans="1:11" ht="12" thickTop="1" x14ac:dyDescent="0.2">
      <c r="A48" s="474"/>
      <c r="B48" s="460"/>
      <c r="C48" s="460"/>
      <c r="D48" s="460"/>
      <c r="E48" s="460"/>
      <c r="F48" s="460"/>
      <c r="G48" s="460"/>
      <c r="H48" s="460"/>
      <c r="I48" s="460"/>
      <c r="J48" s="460"/>
      <c r="K48" s="460"/>
    </row>
    <row r="49" spans="1:11" x14ac:dyDescent="0.2">
      <c r="A49" s="425"/>
      <c r="B49" s="475"/>
      <c r="C49" s="463"/>
      <c r="D49" s="475"/>
      <c r="E49" s="463"/>
      <c r="F49" s="475"/>
      <c r="G49" s="463"/>
      <c r="H49" s="475"/>
      <c r="I49" s="463"/>
      <c r="J49" s="475"/>
      <c r="K49" s="463"/>
    </row>
    <row r="50" spans="1:11" x14ac:dyDescent="0.2">
      <c r="A50" s="476" t="s">
        <v>323</v>
      </c>
      <c r="B50" s="468"/>
      <c r="C50" s="467"/>
      <c r="D50" s="468"/>
      <c r="E50" s="467"/>
      <c r="F50" s="468"/>
      <c r="G50" s="467"/>
      <c r="H50" s="468"/>
      <c r="I50" s="467"/>
      <c r="J50" s="468"/>
      <c r="K50" s="467"/>
    </row>
    <row r="51" spans="1:11" x14ac:dyDescent="0.2">
      <c r="A51" s="441" t="s">
        <v>313</v>
      </c>
      <c r="B51" s="442">
        <v>0</v>
      </c>
      <c r="C51" s="443">
        <v>0</v>
      </c>
      <c r="D51" s="442">
        <v>0</v>
      </c>
      <c r="E51" s="443">
        <v>0</v>
      </c>
      <c r="F51" s="442">
        <v>0</v>
      </c>
      <c r="G51" s="443">
        <v>0</v>
      </c>
      <c r="H51" s="442">
        <v>0</v>
      </c>
      <c r="I51" s="443">
        <v>0</v>
      </c>
      <c r="J51" s="442">
        <v>0</v>
      </c>
      <c r="K51" s="443">
        <v>0</v>
      </c>
    </row>
    <row r="52" spans="1:11" x14ac:dyDescent="0.2">
      <c r="A52" s="445" t="s">
        <v>314</v>
      </c>
      <c r="B52" s="446">
        <v>0</v>
      </c>
      <c r="C52" s="447">
        <v>24896.510655880673</v>
      </c>
      <c r="D52" s="446">
        <v>0</v>
      </c>
      <c r="E52" s="447">
        <v>21164.278146295201</v>
      </c>
      <c r="F52" s="446">
        <v>0</v>
      </c>
      <c r="G52" s="447">
        <v>15845.836267876541</v>
      </c>
      <c r="H52" s="446">
        <v>0</v>
      </c>
      <c r="I52" s="447">
        <v>9012.8799999999992</v>
      </c>
      <c r="J52" s="446">
        <v>0</v>
      </c>
      <c r="K52" s="447">
        <v>9320.74</v>
      </c>
    </row>
    <row r="53" spans="1:11" x14ac:dyDescent="0.2">
      <c r="A53" s="445" t="s">
        <v>315</v>
      </c>
      <c r="B53" s="446">
        <v>0</v>
      </c>
      <c r="C53" s="447">
        <v>91971.750715493894</v>
      </c>
      <c r="D53" s="446">
        <v>0</v>
      </c>
      <c r="E53" s="447">
        <v>98237.526219088933</v>
      </c>
      <c r="F53" s="446">
        <v>0</v>
      </c>
      <c r="G53" s="447">
        <v>116512.56200280906</v>
      </c>
      <c r="H53" s="446">
        <v>0</v>
      </c>
      <c r="I53" s="447">
        <v>124392.18999999999</v>
      </c>
      <c r="J53" s="446">
        <v>0</v>
      </c>
      <c r="K53" s="447">
        <v>132575.03</v>
      </c>
    </row>
    <row r="54" spans="1:11" x14ac:dyDescent="0.2">
      <c r="A54" s="449" t="s">
        <v>316</v>
      </c>
      <c r="B54" s="446">
        <v>0</v>
      </c>
      <c r="C54" s="447">
        <v>6951237.7803177359</v>
      </c>
      <c r="D54" s="446">
        <v>0</v>
      </c>
      <c r="E54" s="447">
        <v>7171351.418390072</v>
      </c>
      <c r="F54" s="446">
        <v>0</v>
      </c>
      <c r="G54" s="447">
        <v>7513624.445058831</v>
      </c>
      <c r="H54" s="446">
        <v>0</v>
      </c>
      <c r="I54" s="447">
        <v>7909673.6599999992</v>
      </c>
      <c r="J54" s="446">
        <v>0</v>
      </c>
      <c r="K54" s="447">
        <v>8235464.0199999996</v>
      </c>
    </row>
    <row r="55" spans="1:11" x14ac:dyDescent="0.2">
      <c r="A55" s="449" t="s">
        <v>317</v>
      </c>
      <c r="B55" s="446">
        <v>0</v>
      </c>
      <c r="C55" s="447">
        <v>639536.70831087523</v>
      </c>
      <c r="D55" s="446">
        <v>0</v>
      </c>
      <c r="E55" s="447">
        <v>697285.13724526449</v>
      </c>
      <c r="F55" s="446">
        <v>0</v>
      </c>
      <c r="G55" s="447">
        <v>818407.62667134951</v>
      </c>
      <c r="H55" s="446">
        <v>0</v>
      </c>
      <c r="I55" s="447">
        <v>899092.59000000008</v>
      </c>
      <c r="J55" s="446">
        <v>0</v>
      </c>
      <c r="K55" s="447">
        <v>936031.82000000007</v>
      </c>
    </row>
    <row r="56" spans="1:11" ht="5.0999999999999996" customHeight="1" x14ac:dyDescent="0.2">
      <c r="A56" s="451"/>
      <c r="B56" s="452"/>
      <c r="C56" s="453"/>
      <c r="D56" s="452"/>
      <c r="E56" s="453"/>
      <c r="F56" s="452"/>
      <c r="G56" s="453"/>
      <c r="H56" s="452"/>
      <c r="I56" s="453"/>
      <c r="J56" s="452"/>
      <c r="K56" s="453"/>
    </row>
    <row r="57" spans="1:11" ht="12" thickBot="1" x14ac:dyDescent="0.25">
      <c r="A57" s="455" t="s">
        <v>319</v>
      </c>
      <c r="B57" s="456">
        <f t="shared" ref="B57:F57" si="8">SUM(B51:B56)</f>
        <v>0</v>
      </c>
      <c r="C57" s="457">
        <f t="shared" si="8"/>
        <v>7707642.7499999851</v>
      </c>
      <c r="D57" s="456">
        <f t="shared" si="8"/>
        <v>0</v>
      </c>
      <c r="E57" s="457">
        <f t="shared" si="8"/>
        <v>7988038.3600007212</v>
      </c>
      <c r="F57" s="456">
        <f t="shared" si="8"/>
        <v>0</v>
      </c>
      <c r="G57" s="457">
        <v>8464390.4700008649</v>
      </c>
      <c r="H57" s="456">
        <f t="shared" ref="H57:I57" si="9">SUM(H51:H56)</f>
        <v>0</v>
      </c>
      <c r="I57" s="457">
        <f t="shared" si="9"/>
        <v>8942171.3200000003</v>
      </c>
      <c r="J57" s="456">
        <v>0</v>
      </c>
      <c r="K57" s="457">
        <f t="shared" ref="K57" si="10">SUM(K51:K56)</f>
        <v>9313391.6099999994</v>
      </c>
    </row>
    <row r="58" spans="1:11" ht="9.75" customHeight="1" thickTop="1" x14ac:dyDescent="0.2">
      <c r="A58" s="477"/>
      <c r="B58" s="460"/>
      <c r="C58" s="461"/>
      <c r="D58" s="460"/>
      <c r="E58" s="461"/>
      <c r="F58" s="460"/>
      <c r="G58" s="461"/>
      <c r="H58" s="460"/>
      <c r="I58" s="461"/>
      <c r="J58" s="460"/>
      <c r="K58" s="461"/>
    </row>
    <row r="59" spans="1:11" x14ac:dyDescent="0.2">
      <c r="A59" s="478"/>
      <c r="B59" s="424"/>
      <c r="C59" s="425"/>
      <c r="D59" s="424"/>
      <c r="E59" s="425"/>
      <c r="F59" s="424"/>
      <c r="G59" s="425"/>
      <c r="H59" s="424"/>
      <c r="I59" s="425"/>
      <c r="J59" s="424"/>
      <c r="K59" s="425"/>
    </row>
    <row r="60" spans="1:11" ht="15" customHeight="1" x14ac:dyDescent="0.2">
      <c r="A60" s="479" t="s">
        <v>324</v>
      </c>
      <c r="B60" s="481"/>
      <c r="C60" s="480"/>
      <c r="D60" s="481" t="s">
        <v>67</v>
      </c>
      <c r="E60" s="480" t="s">
        <v>67</v>
      </c>
      <c r="F60" s="481" t="s">
        <v>67</v>
      </c>
      <c r="G60" s="480"/>
      <c r="H60" s="481"/>
      <c r="I60" s="480"/>
      <c r="J60" s="481"/>
      <c r="K60" s="482"/>
    </row>
    <row r="61" spans="1:11" x14ac:dyDescent="0.2">
      <c r="A61" s="483"/>
      <c r="B61" s="424"/>
      <c r="C61" s="425"/>
      <c r="D61" s="424" t="s">
        <v>67</v>
      </c>
      <c r="E61" s="425" t="s">
        <v>67</v>
      </c>
      <c r="F61" s="424" t="s">
        <v>67</v>
      </c>
      <c r="G61" s="425"/>
      <c r="H61" s="424"/>
      <c r="I61" s="425"/>
      <c r="J61" s="424"/>
      <c r="K61" s="484"/>
    </row>
    <row r="62" spans="1:11" x14ac:dyDescent="0.2">
      <c r="A62" s="466" t="s">
        <v>320</v>
      </c>
      <c r="B62" s="486"/>
      <c r="C62" s="485"/>
      <c r="D62" s="486" t="s">
        <v>67</v>
      </c>
      <c r="E62" s="485" t="s">
        <v>67</v>
      </c>
      <c r="F62" s="486" t="s">
        <v>67</v>
      </c>
      <c r="G62" s="485"/>
      <c r="H62" s="486"/>
      <c r="I62" s="485"/>
      <c r="J62" s="486"/>
      <c r="K62" s="487"/>
    </row>
    <row r="63" spans="1:11" x14ac:dyDescent="0.2">
      <c r="A63" s="441" t="s">
        <v>313</v>
      </c>
      <c r="B63" s="444">
        <v>0.25</v>
      </c>
      <c r="C63" s="443">
        <v>10173.715891713451</v>
      </c>
      <c r="D63" s="444">
        <v>1</v>
      </c>
      <c r="E63" s="443">
        <v>19469.522477400995</v>
      </c>
      <c r="F63" s="444">
        <v>1.1666666666666667</v>
      </c>
      <c r="G63" s="443">
        <v>49938.472540027782</v>
      </c>
      <c r="H63" s="444">
        <v>2</v>
      </c>
      <c r="I63" s="443">
        <v>140616.15999999997</v>
      </c>
      <c r="J63" s="444">
        <v>2</v>
      </c>
      <c r="K63" s="443">
        <v>148475.82</v>
      </c>
    </row>
    <row r="64" spans="1:11" x14ac:dyDescent="0.2">
      <c r="A64" s="445" t="s">
        <v>314</v>
      </c>
      <c r="B64" s="448">
        <v>0</v>
      </c>
      <c r="C64" s="447">
        <v>0</v>
      </c>
      <c r="D64" s="448">
        <v>0</v>
      </c>
      <c r="E64" s="447">
        <v>0</v>
      </c>
      <c r="F64" s="448">
        <v>0</v>
      </c>
      <c r="G64" s="447">
        <v>0</v>
      </c>
      <c r="H64" s="448">
        <v>0</v>
      </c>
      <c r="I64" s="447">
        <v>0</v>
      </c>
      <c r="J64" s="448">
        <v>0</v>
      </c>
      <c r="K64" s="447">
        <v>0</v>
      </c>
    </row>
    <row r="65" spans="1:11" x14ac:dyDescent="0.2">
      <c r="A65" s="445" t="s">
        <v>315</v>
      </c>
      <c r="B65" s="448">
        <v>0</v>
      </c>
      <c r="C65" s="447">
        <v>0</v>
      </c>
      <c r="D65" s="448">
        <v>0</v>
      </c>
      <c r="E65" s="447">
        <v>0</v>
      </c>
      <c r="F65" s="448">
        <v>0</v>
      </c>
      <c r="G65" s="447">
        <v>0</v>
      </c>
      <c r="H65" s="448">
        <v>0</v>
      </c>
      <c r="I65" s="447">
        <v>0</v>
      </c>
      <c r="J65" s="448">
        <v>0</v>
      </c>
      <c r="K65" s="447">
        <v>0</v>
      </c>
    </row>
    <row r="66" spans="1:11" x14ac:dyDescent="0.2">
      <c r="A66" s="449" t="s">
        <v>316</v>
      </c>
      <c r="B66" s="448">
        <v>10.32</v>
      </c>
      <c r="C66" s="447">
        <v>792750.87901405187</v>
      </c>
      <c r="D66" s="448">
        <v>10.647500000000001</v>
      </c>
      <c r="E66" s="447">
        <v>911972.01617691596</v>
      </c>
      <c r="F66" s="448">
        <v>10.920833333333334</v>
      </c>
      <c r="G66" s="447">
        <v>1002665.385967013</v>
      </c>
      <c r="H66" s="448">
        <v>10</v>
      </c>
      <c r="I66" s="447">
        <v>959008.76000000013</v>
      </c>
      <c r="J66" s="448">
        <v>12</v>
      </c>
      <c r="K66" s="447">
        <v>1184564.5499999998</v>
      </c>
    </row>
    <row r="67" spans="1:11" x14ac:dyDescent="0.2">
      <c r="A67" s="449" t="s">
        <v>317</v>
      </c>
      <c r="B67" s="448">
        <v>0</v>
      </c>
      <c r="C67" s="447">
        <v>0</v>
      </c>
      <c r="D67" s="448">
        <v>0</v>
      </c>
      <c r="E67" s="447">
        <v>0</v>
      </c>
      <c r="F67" s="448">
        <v>0</v>
      </c>
      <c r="G67" s="447">
        <v>0</v>
      </c>
      <c r="H67" s="448">
        <v>0</v>
      </c>
      <c r="I67" s="447">
        <v>0</v>
      </c>
      <c r="J67" s="448">
        <v>0</v>
      </c>
      <c r="K67" s="447">
        <v>0</v>
      </c>
    </row>
    <row r="68" spans="1:11" ht="5.0999999999999996" customHeight="1" x14ac:dyDescent="0.2">
      <c r="A68" s="451"/>
      <c r="B68" s="454"/>
      <c r="C68" s="453"/>
      <c r="D68" s="454" t="s">
        <v>67</v>
      </c>
      <c r="E68" s="453" t="s">
        <v>67</v>
      </c>
      <c r="F68" s="454" t="s">
        <v>67</v>
      </c>
      <c r="G68" s="453" t="s">
        <v>67</v>
      </c>
      <c r="H68" s="454"/>
      <c r="I68" s="453"/>
      <c r="J68" s="454"/>
      <c r="K68" s="453"/>
    </row>
    <row r="69" spans="1:11" ht="12" thickBot="1" x14ac:dyDescent="0.25">
      <c r="A69" s="455" t="s">
        <v>319</v>
      </c>
      <c r="B69" s="458">
        <f t="shared" ref="B69:K69" si="11">SUM(B63:B68)</f>
        <v>10.57</v>
      </c>
      <c r="C69" s="457">
        <f t="shared" si="11"/>
        <v>802924.59490576526</v>
      </c>
      <c r="D69" s="458">
        <f t="shared" si="11"/>
        <v>11.647500000000001</v>
      </c>
      <c r="E69" s="457">
        <f t="shared" si="11"/>
        <v>931441.53865431692</v>
      </c>
      <c r="F69" s="458">
        <f t="shared" si="11"/>
        <v>12.0875</v>
      </c>
      <c r="G69" s="457">
        <v>1052603.8585070407</v>
      </c>
      <c r="H69" s="458">
        <f t="shared" si="11"/>
        <v>12</v>
      </c>
      <c r="I69" s="457">
        <f t="shared" si="11"/>
        <v>1099624.9200000002</v>
      </c>
      <c r="J69" s="458">
        <f t="shared" si="11"/>
        <v>14</v>
      </c>
      <c r="K69" s="457">
        <f t="shared" si="11"/>
        <v>1333040.3699999999</v>
      </c>
    </row>
    <row r="70" spans="1:11" ht="12" thickTop="1" x14ac:dyDescent="0.2">
      <c r="A70" s="488"/>
      <c r="B70" s="460"/>
      <c r="C70" s="474"/>
      <c r="D70" s="460" t="s">
        <v>67</v>
      </c>
      <c r="E70" s="474" t="s">
        <v>67</v>
      </c>
      <c r="F70" s="460" t="s">
        <v>67</v>
      </c>
      <c r="G70" s="474"/>
      <c r="H70" s="460"/>
      <c r="I70" s="474"/>
      <c r="J70" s="460"/>
      <c r="K70" s="489"/>
    </row>
    <row r="71" spans="1:11" x14ac:dyDescent="0.2">
      <c r="A71" s="483"/>
      <c r="B71" s="424"/>
      <c r="C71" s="425"/>
      <c r="D71" s="424" t="s">
        <v>67</v>
      </c>
      <c r="E71" s="425" t="s">
        <v>67</v>
      </c>
      <c r="F71" s="424" t="s">
        <v>67</v>
      </c>
      <c r="G71" s="425"/>
      <c r="H71" s="424"/>
      <c r="I71" s="425"/>
      <c r="J71" s="424"/>
      <c r="K71" s="484"/>
    </row>
    <row r="72" spans="1:11" x14ac:dyDescent="0.2">
      <c r="A72" s="466" t="s">
        <v>322</v>
      </c>
      <c r="B72" s="486"/>
      <c r="C72" s="485"/>
      <c r="D72" s="486" t="s">
        <v>67</v>
      </c>
      <c r="E72" s="485" t="s">
        <v>67</v>
      </c>
      <c r="F72" s="486" t="s">
        <v>67</v>
      </c>
      <c r="G72" s="485"/>
      <c r="H72" s="486"/>
      <c r="I72" s="485"/>
      <c r="J72" s="486"/>
      <c r="K72" s="487"/>
    </row>
    <row r="73" spans="1:11" x14ac:dyDescent="0.2">
      <c r="A73" s="441" t="s">
        <v>313</v>
      </c>
      <c r="B73" s="442">
        <v>0</v>
      </c>
      <c r="C73" s="443">
        <v>0</v>
      </c>
      <c r="D73" s="442">
        <v>0</v>
      </c>
      <c r="E73" s="443">
        <v>0</v>
      </c>
      <c r="F73" s="442">
        <v>0</v>
      </c>
      <c r="G73" s="443">
        <v>0</v>
      </c>
      <c r="H73" s="442">
        <v>0</v>
      </c>
      <c r="I73" s="443">
        <v>0</v>
      </c>
      <c r="J73" s="442">
        <v>0</v>
      </c>
      <c r="K73" s="443">
        <v>0</v>
      </c>
    </row>
    <row r="74" spans="1:11" x14ac:dyDescent="0.2">
      <c r="A74" s="445" t="s">
        <v>314</v>
      </c>
      <c r="B74" s="446">
        <v>0</v>
      </c>
      <c r="C74" s="447">
        <v>0</v>
      </c>
      <c r="D74" s="446">
        <v>0</v>
      </c>
      <c r="E74" s="447">
        <v>0</v>
      </c>
      <c r="F74" s="446">
        <v>0</v>
      </c>
      <c r="G74" s="447">
        <v>0</v>
      </c>
      <c r="H74" s="446">
        <v>0</v>
      </c>
      <c r="I74" s="447">
        <v>0</v>
      </c>
      <c r="J74" s="446">
        <v>0</v>
      </c>
      <c r="K74" s="447">
        <v>0</v>
      </c>
    </row>
    <row r="75" spans="1:11" x14ac:dyDescent="0.2">
      <c r="A75" s="445" t="s">
        <v>315</v>
      </c>
      <c r="B75" s="446">
        <v>0</v>
      </c>
      <c r="C75" s="447">
        <v>0</v>
      </c>
      <c r="D75" s="446">
        <v>0</v>
      </c>
      <c r="E75" s="447">
        <v>0</v>
      </c>
      <c r="F75" s="446">
        <v>0</v>
      </c>
      <c r="G75" s="447">
        <v>0</v>
      </c>
      <c r="H75" s="446">
        <v>0</v>
      </c>
      <c r="I75" s="447">
        <v>0</v>
      </c>
      <c r="J75" s="446">
        <v>0</v>
      </c>
      <c r="K75" s="447">
        <v>0</v>
      </c>
    </row>
    <row r="76" spans="1:11" x14ac:dyDescent="0.2">
      <c r="A76" s="449" t="s">
        <v>316</v>
      </c>
      <c r="B76" s="446">
        <v>0</v>
      </c>
      <c r="C76" s="447">
        <v>253484.81966569618</v>
      </c>
      <c r="D76" s="446">
        <v>0</v>
      </c>
      <c r="E76" s="447">
        <v>206605.04217505729</v>
      </c>
      <c r="F76" s="446">
        <v>0</v>
      </c>
      <c r="G76" s="447">
        <v>224470.21536545039</v>
      </c>
      <c r="H76" s="446">
        <v>0</v>
      </c>
      <c r="I76" s="447">
        <v>208132.63</v>
      </c>
      <c r="J76" s="446">
        <v>0</v>
      </c>
      <c r="K76" s="447">
        <v>215216.52000000002</v>
      </c>
    </row>
    <row r="77" spans="1:11" x14ac:dyDescent="0.2">
      <c r="A77" s="449" t="s">
        <v>317</v>
      </c>
      <c r="B77" s="446">
        <v>0</v>
      </c>
      <c r="C77" s="447">
        <v>0</v>
      </c>
      <c r="D77" s="446">
        <v>0</v>
      </c>
      <c r="E77" s="447">
        <v>0</v>
      </c>
      <c r="F77" s="446">
        <v>0</v>
      </c>
      <c r="G77" s="447">
        <v>0</v>
      </c>
      <c r="H77" s="446">
        <v>0</v>
      </c>
      <c r="I77" s="447">
        <v>0</v>
      </c>
      <c r="J77" s="446">
        <v>0</v>
      </c>
      <c r="K77" s="447">
        <v>0</v>
      </c>
    </row>
    <row r="78" spans="1:11" ht="5.0999999999999996" customHeight="1" x14ac:dyDescent="0.2">
      <c r="A78" s="451"/>
      <c r="B78" s="452"/>
      <c r="C78" s="453"/>
      <c r="D78" s="452"/>
      <c r="E78" s="453" t="s">
        <v>67</v>
      </c>
      <c r="F78" s="452"/>
      <c r="G78" s="453"/>
      <c r="H78" s="452"/>
      <c r="I78" s="453"/>
      <c r="J78" s="452"/>
      <c r="K78" s="453"/>
    </row>
    <row r="79" spans="1:11" ht="12" thickBot="1" x14ac:dyDescent="0.25">
      <c r="A79" s="455" t="s">
        <v>319</v>
      </c>
      <c r="B79" s="456">
        <f t="shared" ref="B79:I79" si="12">SUM(B73:B78)</f>
        <v>0</v>
      </c>
      <c r="C79" s="457">
        <f t="shared" si="12"/>
        <v>253484.81966569618</v>
      </c>
      <c r="D79" s="456">
        <f t="shared" si="12"/>
        <v>0</v>
      </c>
      <c r="E79" s="457">
        <f t="shared" si="12"/>
        <v>206605.04217505729</v>
      </c>
      <c r="F79" s="456">
        <f t="shared" si="12"/>
        <v>0</v>
      </c>
      <c r="G79" s="457">
        <v>224470.21536545039</v>
      </c>
      <c r="H79" s="456">
        <f t="shared" si="12"/>
        <v>0</v>
      </c>
      <c r="I79" s="457">
        <f t="shared" si="12"/>
        <v>208132.63</v>
      </c>
      <c r="J79" s="456">
        <v>0</v>
      </c>
      <c r="K79" s="457">
        <f t="shared" ref="K79" si="13">SUM(K73:K78)</f>
        <v>215216.52000000002</v>
      </c>
    </row>
    <row r="80" spans="1:11" ht="12" thickTop="1" x14ac:dyDescent="0.2">
      <c r="A80" s="488"/>
      <c r="B80" s="460"/>
      <c r="C80" s="474"/>
      <c r="D80" s="460" t="s">
        <v>67</v>
      </c>
      <c r="E80" s="474" t="s">
        <v>67</v>
      </c>
      <c r="F80" s="460" t="s">
        <v>67</v>
      </c>
      <c r="G80" s="474"/>
      <c r="H80" s="460"/>
      <c r="I80" s="474"/>
      <c r="J80" s="460"/>
      <c r="K80" s="489"/>
    </row>
    <row r="81" spans="1:11" x14ac:dyDescent="0.2">
      <c r="A81" s="483"/>
      <c r="B81" s="424"/>
      <c r="C81" s="425"/>
      <c r="D81" s="424" t="s">
        <v>67</v>
      </c>
      <c r="E81" s="425" t="s">
        <v>67</v>
      </c>
      <c r="F81" s="424" t="s">
        <v>67</v>
      </c>
      <c r="G81" s="425"/>
      <c r="H81" s="424"/>
      <c r="I81" s="425"/>
      <c r="J81" s="424"/>
      <c r="K81" s="484"/>
    </row>
    <row r="82" spans="1:11" x14ac:dyDescent="0.2">
      <c r="A82" s="466" t="s">
        <v>323</v>
      </c>
      <c r="B82" s="486"/>
      <c r="C82" s="485"/>
      <c r="D82" s="486" t="s">
        <v>67</v>
      </c>
      <c r="E82" s="485" t="s">
        <v>67</v>
      </c>
      <c r="F82" s="486" t="s">
        <v>67</v>
      </c>
      <c r="G82" s="485"/>
      <c r="H82" s="486"/>
      <c r="I82" s="485"/>
      <c r="J82" s="486"/>
      <c r="K82" s="487"/>
    </row>
    <row r="83" spans="1:11" x14ac:dyDescent="0.2">
      <c r="A83" s="441" t="s">
        <v>313</v>
      </c>
      <c r="B83" s="442">
        <v>0</v>
      </c>
      <c r="C83" s="443">
        <v>0</v>
      </c>
      <c r="D83" s="442">
        <v>0</v>
      </c>
      <c r="E83" s="443">
        <v>0</v>
      </c>
      <c r="F83" s="442">
        <v>0</v>
      </c>
      <c r="G83" s="443">
        <v>0</v>
      </c>
      <c r="H83" s="442">
        <v>0</v>
      </c>
      <c r="I83" s="443">
        <v>0</v>
      </c>
      <c r="J83" s="442">
        <v>0</v>
      </c>
      <c r="K83" s="443">
        <v>0</v>
      </c>
    </row>
    <row r="84" spans="1:11" x14ac:dyDescent="0.2">
      <c r="A84" s="445" t="s">
        <v>314</v>
      </c>
      <c r="B84" s="446">
        <v>0</v>
      </c>
      <c r="C84" s="447">
        <v>0</v>
      </c>
      <c r="D84" s="446">
        <v>0</v>
      </c>
      <c r="E84" s="447">
        <v>0</v>
      </c>
      <c r="F84" s="446">
        <v>0</v>
      </c>
      <c r="G84" s="447">
        <v>0</v>
      </c>
      <c r="H84" s="446">
        <v>0</v>
      </c>
      <c r="I84" s="447">
        <v>0</v>
      </c>
      <c r="J84" s="446">
        <v>0</v>
      </c>
      <c r="K84" s="447">
        <v>0</v>
      </c>
    </row>
    <row r="85" spans="1:11" x14ac:dyDescent="0.2">
      <c r="A85" s="445" t="s">
        <v>315</v>
      </c>
      <c r="B85" s="446">
        <v>0</v>
      </c>
      <c r="C85" s="447">
        <v>0</v>
      </c>
      <c r="D85" s="446">
        <v>0</v>
      </c>
      <c r="E85" s="447">
        <v>0</v>
      </c>
      <c r="F85" s="446">
        <v>0</v>
      </c>
      <c r="G85" s="447">
        <v>0</v>
      </c>
      <c r="H85" s="446">
        <v>0</v>
      </c>
      <c r="I85" s="447">
        <v>0</v>
      </c>
      <c r="J85" s="446">
        <v>0</v>
      </c>
      <c r="K85" s="447">
        <v>0</v>
      </c>
    </row>
    <row r="86" spans="1:11" x14ac:dyDescent="0.2">
      <c r="A86" s="449" t="s">
        <v>316</v>
      </c>
      <c r="B86" s="446">
        <v>0</v>
      </c>
      <c r="C86" s="447">
        <v>547578.12736222718</v>
      </c>
      <c r="D86" s="446">
        <v>0</v>
      </c>
      <c r="E86" s="447">
        <v>548004.97678814118</v>
      </c>
      <c r="F86" s="446">
        <v>0</v>
      </c>
      <c r="G86" s="447">
        <v>572441.47892824362</v>
      </c>
      <c r="H86" s="446">
        <v>0</v>
      </c>
      <c r="I86" s="447">
        <v>586365.71</v>
      </c>
      <c r="J86" s="446">
        <v>0</v>
      </c>
      <c r="K86" s="447">
        <v>609567.64</v>
      </c>
    </row>
    <row r="87" spans="1:11" x14ac:dyDescent="0.2">
      <c r="A87" s="449" t="s">
        <v>317</v>
      </c>
      <c r="B87" s="446">
        <v>0</v>
      </c>
      <c r="C87" s="447">
        <v>0</v>
      </c>
      <c r="D87" s="446">
        <v>0</v>
      </c>
      <c r="E87" s="447">
        <v>0</v>
      </c>
      <c r="F87" s="446">
        <v>0</v>
      </c>
      <c r="G87" s="447">
        <v>0</v>
      </c>
      <c r="H87" s="446">
        <v>0</v>
      </c>
      <c r="I87" s="447">
        <v>0</v>
      </c>
      <c r="J87" s="446">
        <v>0</v>
      </c>
      <c r="K87" s="447">
        <v>0</v>
      </c>
    </row>
    <row r="88" spans="1:11" ht="5.0999999999999996" customHeight="1" x14ac:dyDescent="0.2">
      <c r="A88" s="451"/>
      <c r="B88" s="452"/>
      <c r="C88" s="453"/>
      <c r="D88" s="452"/>
      <c r="E88" s="453" t="s">
        <v>67</v>
      </c>
      <c r="F88" s="452"/>
      <c r="G88" s="453"/>
      <c r="H88" s="452"/>
      <c r="I88" s="453"/>
      <c r="J88" s="452"/>
      <c r="K88" s="453"/>
    </row>
    <row r="89" spans="1:11" ht="12" thickBot="1" x14ac:dyDescent="0.25">
      <c r="A89" s="455" t="s">
        <v>319</v>
      </c>
      <c r="B89" s="456">
        <f t="shared" ref="B89:I89" si="14">SUM(B83:B88)</f>
        <v>0</v>
      </c>
      <c r="C89" s="457">
        <f t="shared" si="14"/>
        <v>547578.12736222718</v>
      </c>
      <c r="D89" s="456">
        <f t="shared" si="14"/>
        <v>0</v>
      </c>
      <c r="E89" s="457">
        <f t="shared" si="14"/>
        <v>548004.97678814118</v>
      </c>
      <c r="F89" s="456">
        <f t="shared" si="14"/>
        <v>0</v>
      </c>
      <c r="G89" s="457">
        <v>572441.47892824362</v>
      </c>
      <c r="H89" s="456">
        <f t="shared" si="14"/>
        <v>0</v>
      </c>
      <c r="I89" s="457">
        <f t="shared" si="14"/>
        <v>586365.71</v>
      </c>
      <c r="J89" s="456">
        <v>0</v>
      </c>
      <c r="K89" s="457">
        <f t="shared" ref="K89" si="15">SUM(K83:K88)</f>
        <v>609567.64</v>
      </c>
    </row>
    <row r="90" spans="1:11" ht="12" thickTop="1" x14ac:dyDescent="0.2">
      <c r="A90" s="477"/>
      <c r="B90" s="460"/>
      <c r="C90" s="474"/>
      <c r="D90" s="460" t="s">
        <v>67</v>
      </c>
      <c r="E90" s="474" t="s">
        <v>67</v>
      </c>
      <c r="F90" s="460" t="s">
        <v>67</v>
      </c>
      <c r="G90" s="474"/>
      <c r="H90" s="460"/>
      <c r="I90" s="474"/>
      <c r="J90" s="460"/>
      <c r="K90" s="474"/>
    </row>
    <row r="91" spans="1:11" x14ac:dyDescent="0.2">
      <c r="A91" s="478"/>
      <c r="B91" s="424"/>
      <c r="C91" s="425"/>
      <c r="D91" s="424" t="s">
        <v>67</v>
      </c>
      <c r="E91" s="425" t="s">
        <v>67</v>
      </c>
      <c r="F91" s="424" t="s">
        <v>67</v>
      </c>
      <c r="G91" s="425"/>
      <c r="H91" s="424"/>
      <c r="I91" s="425"/>
      <c r="J91" s="424"/>
      <c r="K91" s="425"/>
    </row>
    <row r="92" spans="1:11" ht="15" customHeight="1" x14ac:dyDescent="0.2">
      <c r="A92" s="479" t="s">
        <v>325</v>
      </c>
      <c r="B92" s="491"/>
      <c r="C92" s="490"/>
      <c r="D92" s="491"/>
      <c r="E92" s="490"/>
      <c r="F92" s="491"/>
      <c r="G92" s="490"/>
      <c r="H92" s="491"/>
      <c r="I92" s="490"/>
      <c r="J92" s="491"/>
      <c r="K92" s="490"/>
    </row>
    <row r="93" spans="1:11" x14ac:dyDescent="0.2">
      <c r="A93" s="483"/>
      <c r="B93" s="424"/>
      <c r="C93" s="425"/>
      <c r="D93" s="424" t="s">
        <v>67</v>
      </c>
      <c r="E93" s="425" t="s">
        <v>67</v>
      </c>
      <c r="F93" s="424" t="s">
        <v>67</v>
      </c>
      <c r="G93" s="425"/>
      <c r="H93" s="424"/>
      <c r="I93" s="425"/>
      <c r="J93" s="424"/>
      <c r="K93" s="484"/>
    </row>
    <row r="94" spans="1:11" x14ac:dyDescent="0.2">
      <c r="A94" s="466" t="s">
        <v>320</v>
      </c>
      <c r="B94" s="486"/>
      <c r="C94" s="485"/>
      <c r="D94" s="486" t="s">
        <v>67</v>
      </c>
      <c r="E94" s="485" t="s">
        <v>67</v>
      </c>
      <c r="F94" s="486" t="s">
        <v>67</v>
      </c>
      <c r="G94" s="485"/>
      <c r="H94" s="486"/>
      <c r="I94" s="485"/>
      <c r="J94" s="486"/>
      <c r="K94" s="487"/>
    </row>
    <row r="95" spans="1:11" x14ac:dyDescent="0.2">
      <c r="A95" s="441" t="s">
        <v>313</v>
      </c>
      <c r="B95" s="444">
        <v>1.5</v>
      </c>
      <c r="C95" s="443">
        <v>127061.90530018338</v>
      </c>
      <c r="D95" s="444">
        <v>3</v>
      </c>
      <c r="E95" s="443">
        <v>220896.07787151486</v>
      </c>
      <c r="F95" s="444">
        <v>3</v>
      </c>
      <c r="G95" s="443">
        <v>219305.29809500059</v>
      </c>
      <c r="H95" s="444">
        <v>3</v>
      </c>
      <c r="I95" s="443">
        <v>226205.09000000008</v>
      </c>
      <c r="J95" s="444">
        <v>3</v>
      </c>
      <c r="K95" s="443">
        <v>235039.97</v>
      </c>
    </row>
    <row r="96" spans="1:11" x14ac:dyDescent="0.2">
      <c r="A96" s="445" t="s">
        <v>314</v>
      </c>
      <c r="B96" s="448">
        <v>0</v>
      </c>
      <c r="C96" s="447">
        <v>0</v>
      </c>
      <c r="D96" s="448">
        <v>0</v>
      </c>
      <c r="E96" s="447">
        <v>0</v>
      </c>
      <c r="F96" s="448">
        <v>0</v>
      </c>
      <c r="G96" s="447">
        <v>0</v>
      </c>
      <c r="H96" s="448">
        <v>0</v>
      </c>
      <c r="I96" s="447">
        <v>0</v>
      </c>
      <c r="J96" s="448">
        <v>0</v>
      </c>
      <c r="K96" s="447">
        <v>0</v>
      </c>
    </row>
    <row r="97" spans="1:11" x14ac:dyDescent="0.2">
      <c r="A97" s="445" t="s">
        <v>315</v>
      </c>
      <c r="B97" s="448">
        <v>0</v>
      </c>
      <c r="C97" s="447">
        <v>0</v>
      </c>
      <c r="D97" s="448">
        <v>0</v>
      </c>
      <c r="E97" s="447">
        <v>0</v>
      </c>
      <c r="F97" s="448">
        <v>0</v>
      </c>
      <c r="G97" s="447">
        <v>0</v>
      </c>
      <c r="H97" s="448">
        <v>0</v>
      </c>
      <c r="I97" s="447">
        <v>0</v>
      </c>
      <c r="J97" s="448">
        <v>0</v>
      </c>
      <c r="K97" s="447">
        <v>0</v>
      </c>
    </row>
    <row r="98" spans="1:11" x14ac:dyDescent="0.2">
      <c r="A98" s="449" t="s">
        <v>316</v>
      </c>
      <c r="B98" s="448">
        <v>6.0366666666666662</v>
      </c>
      <c r="C98" s="447">
        <v>542651.43945933238</v>
      </c>
      <c r="D98" s="448">
        <v>6.3025000000000002</v>
      </c>
      <c r="E98" s="447">
        <v>589597.05592564575</v>
      </c>
      <c r="F98" s="448">
        <v>7.1691666666666674</v>
      </c>
      <c r="G98" s="447">
        <v>687949.01933842222</v>
      </c>
      <c r="H98" s="448">
        <v>8.1999999999999993</v>
      </c>
      <c r="I98" s="447">
        <v>860869.10000000009</v>
      </c>
      <c r="J98" s="448">
        <v>10.199999999999999</v>
      </c>
      <c r="K98" s="447">
        <v>1086408.0099999995</v>
      </c>
    </row>
    <row r="99" spans="1:11" x14ac:dyDescent="0.2">
      <c r="A99" s="449" t="s">
        <v>317</v>
      </c>
      <c r="B99" s="448">
        <v>0</v>
      </c>
      <c r="C99" s="447">
        <v>0</v>
      </c>
      <c r="D99" s="448">
        <v>0</v>
      </c>
      <c r="E99" s="447">
        <v>0</v>
      </c>
      <c r="F99" s="448">
        <v>0</v>
      </c>
      <c r="G99" s="447">
        <v>0</v>
      </c>
      <c r="H99" s="448">
        <v>0</v>
      </c>
      <c r="I99" s="447">
        <v>0</v>
      </c>
      <c r="J99" s="448">
        <v>0</v>
      </c>
      <c r="K99" s="447">
        <v>0</v>
      </c>
    </row>
    <row r="100" spans="1:11" ht="5.0999999999999996" customHeight="1" x14ac:dyDescent="0.2">
      <c r="A100" s="451"/>
      <c r="B100" s="454"/>
      <c r="C100" s="453"/>
      <c r="D100" s="454" t="s">
        <v>67</v>
      </c>
      <c r="E100" s="453" t="s">
        <v>67</v>
      </c>
      <c r="F100" s="454" t="s">
        <v>67</v>
      </c>
      <c r="G100" s="453"/>
      <c r="H100" s="454"/>
      <c r="I100" s="453"/>
      <c r="J100" s="454"/>
      <c r="K100" s="453"/>
    </row>
    <row r="101" spans="1:11" ht="12" thickBot="1" x14ac:dyDescent="0.25">
      <c r="A101" s="455" t="s">
        <v>319</v>
      </c>
      <c r="B101" s="458">
        <f t="shared" ref="B101:K101" si="16">SUM(B95:B100)</f>
        <v>7.5366666666666662</v>
      </c>
      <c r="C101" s="457">
        <f t="shared" si="16"/>
        <v>669713.34475951572</v>
      </c>
      <c r="D101" s="458">
        <f t="shared" si="16"/>
        <v>9.3025000000000002</v>
      </c>
      <c r="E101" s="457">
        <f t="shared" si="16"/>
        <v>810493.13379716058</v>
      </c>
      <c r="F101" s="458">
        <f t="shared" si="16"/>
        <v>10.169166666666667</v>
      </c>
      <c r="G101" s="457">
        <v>907254.31743342278</v>
      </c>
      <c r="H101" s="458">
        <f t="shared" si="16"/>
        <v>11.2</v>
      </c>
      <c r="I101" s="457">
        <f t="shared" si="16"/>
        <v>1087074.1900000002</v>
      </c>
      <c r="J101" s="458">
        <f t="shared" si="16"/>
        <v>13.2</v>
      </c>
      <c r="K101" s="457">
        <f t="shared" si="16"/>
        <v>1321447.9799999995</v>
      </c>
    </row>
    <row r="102" spans="1:11" ht="6" customHeight="1" thickTop="1" x14ac:dyDescent="0.2">
      <c r="A102" s="488"/>
      <c r="B102" s="460"/>
      <c r="C102" s="474"/>
      <c r="D102" s="460" t="s">
        <v>67</v>
      </c>
      <c r="E102" s="474" t="s">
        <v>67</v>
      </c>
      <c r="F102" s="460" t="s">
        <v>67</v>
      </c>
      <c r="G102" s="474"/>
      <c r="H102" s="460"/>
      <c r="I102" s="474"/>
      <c r="J102" s="460"/>
      <c r="K102" s="489"/>
    </row>
    <row r="103" spans="1:11" ht="6" customHeight="1" x14ac:dyDescent="0.2">
      <c r="A103" s="483"/>
      <c r="B103" s="424"/>
      <c r="C103" s="425"/>
      <c r="D103" s="424" t="s">
        <v>67</v>
      </c>
      <c r="E103" s="425" t="s">
        <v>67</v>
      </c>
      <c r="F103" s="424" t="s">
        <v>67</v>
      </c>
      <c r="G103" s="425"/>
      <c r="H103" s="424"/>
      <c r="I103" s="425"/>
      <c r="J103" s="424"/>
      <c r="K103" s="484"/>
    </row>
    <row r="104" spans="1:11" x14ac:dyDescent="0.2">
      <c r="A104" s="466" t="s">
        <v>322</v>
      </c>
      <c r="B104" s="486"/>
      <c r="C104" s="485"/>
      <c r="D104" s="486" t="s">
        <v>67</v>
      </c>
      <c r="E104" s="485" t="s">
        <v>67</v>
      </c>
      <c r="F104" s="486" t="s">
        <v>67</v>
      </c>
      <c r="G104" s="485"/>
      <c r="H104" s="486"/>
      <c r="I104" s="485"/>
      <c r="J104" s="486"/>
      <c r="K104" s="487"/>
    </row>
    <row r="105" spans="1:11" x14ac:dyDescent="0.2">
      <c r="A105" s="441" t="s">
        <v>313</v>
      </c>
      <c r="B105" s="442">
        <v>0</v>
      </c>
      <c r="C105" s="443">
        <v>0</v>
      </c>
      <c r="D105" s="442">
        <v>0</v>
      </c>
      <c r="E105" s="443">
        <v>0</v>
      </c>
      <c r="F105" s="442">
        <v>0</v>
      </c>
      <c r="G105" s="443">
        <v>0</v>
      </c>
      <c r="H105" s="442">
        <v>0</v>
      </c>
      <c r="I105" s="443">
        <v>0</v>
      </c>
      <c r="J105" s="442">
        <v>0</v>
      </c>
      <c r="K105" s="443">
        <v>0</v>
      </c>
    </row>
    <row r="106" spans="1:11" x14ac:dyDescent="0.2">
      <c r="A106" s="445" t="s">
        <v>314</v>
      </c>
      <c r="B106" s="446">
        <v>0</v>
      </c>
      <c r="C106" s="447">
        <v>0</v>
      </c>
      <c r="D106" s="446">
        <v>0</v>
      </c>
      <c r="E106" s="447">
        <v>0</v>
      </c>
      <c r="F106" s="446">
        <v>0</v>
      </c>
      <c r="G106" s="447">
        <v>0</v>
      </c>
      <c r="H106" s="446">
        <v>0</v>
      </c>
      <c r="I106" s="447">
        <v>0</v>
      </c>
      <c r="J106" s="446">
        <v>0</v>
      </c>
      <c r="K106" s="447">
        <v>0</v>
      </c>
    </row>
    <row r="107" spans="1:11" x14ac:dyDescent="0.2">
      <c r="A107" s="445" t="s">
        <v>315</v>
      </c>
      <c r="B107" s="446">
        <v>0</v>
      </c>
      <c r="C107" s="447">
        <v>0</v>
      </c>
      <c r="D107" s="446">
        <v>0</v>
      </c>
      <c r="E107" s="447">
        <v>0</v>
      </c>
      <c r="F107" s="446">
        <v>0</v>
      </c>
      <c r="G107" s="447">
        <v>0</v>
      </c>
      <c r="H107" s="446">
        <v>0</v>
      </c>
      <c r="I107" s="447">
        <v>0</v>
      </c>
      <c r="J107" s="446">
        <v>0</v>
      </c>
      <c r="K107" s="447">
        <v>0</v>
      </c>
    </row>
    <row r="108" spans="1:11" x14ac:dyDescent="0.2">
      <c r="A108" s="449" t="s">
        <v>316</v>
      </c>
      <c r="B108" s="446">
        <v>0</v>
      </c>
      <c r="C108" s="447">
        <v>61701.670827789712</v>
      </c>
      <c r="D108" s="446">
        <v>0</v>
      </c>
      <c r="E108" s="447">
        <v>83571.214471239451</v>
      </c>
      <c r="F108" s="446">
        <v>0</v>
      </c>
      <c r="G108" s="447">
        <v>67683.14295428741</v>
      </c>
      <c r="H108" s="446">
        <v>0</v>
      </c>
      <c r="I108" s="447">
        <v>69264.599999999991</v>
      </c>
      <c r="J108" s="446">
        <v>0</v>
      </c>
      <c r="K108" s="447">
        <v>71463.840000000011</v>
      </c>
    </row>
    <row r="109" spans="1:11" x14ac:dyDescent="0.2">
      <c r="A109" s="449" t="s">
        <v>317</v>
      </c>
      <c r="B109" s="446">
        <v>0</v>
      </c>
      <c r="C109" s="447">
        <v>0</v>
      </c>
      <c r="D109" s="446">
        <v>0</v>
      </c>
      <c r="E109" s="447">
        <v>0</v>
      </c>
      <c r="F109" s="446">
        <v>0</v>
      </c>
      <c r="G109" s="447">
        <v>0</v>
      </c>
      <c r="H109" s="446">
        <v>0</v>
      </c>
      <c r="I109" s="447">
        <v>0</v>
      </c>
      <c r="J109" s="446">
        <v>0</v>
      </c>
      <c r="K109" s="447">
        <v>0</v>
      </c>
    </row>
    <row r="110" spans="1:11" ht="5.0999999999999996" customHeight="1" x14ac:dyDescent="0.2">
      <c r="A110" s="451"/>
      <c r="B110" s="452"/>
      <c r="C110" s="453"/>
      <c r="D110" s="452"/>
      <c r="E110" s="453" t="s">
        <v>67</v>
      </c>
      <c r="F110" s="452"/>
      <c r="G110" s="453" t="s">
        <v>67</v>
      </c>
      <c r="H110" s="452"/>
      <c r="I110" s="453"/>
      <c r="J110" s="452"/>
      <c r="K110" s="453"/>
    </row>
    <row r="111" spans="1:11" ht="12" thickBot="1" x14ac:dyDescent="0.25">
      <c r="A111" s="455" t="s">
        <v>319</v>
      </c>
      <c r="B111" s="456">
        <f t="shared" ref="B111:I111" si="17">SUM(B105:B110)</f>
        <v>0</v>
      </c>
      <c r="C111" s="457">
        <f t="shared" si="17"/>
        <v>61701.670827789712</v>
      </c>
      <c r="D111" s="456">
        <f t="shared" si="17"/>
        <v>0</v>
      </c>
      <c r="E111" s="457">
        <f t="shared" si="17"/>
        <v>83571.214471239451</v>
      </c>
      <c r="F111" s="456">
        <f t="shared" si="17"/>
        <v>0</v>
      </c>
      <c r="G111" s="457">
        <v>67683.14295428741</v>
      </c>
      <c r="H111" s="456">
        <f t="shared" si="17"/>
        <v>0</v>
      </c>
      <c r="I111" s="457">
        <f t="shared" si="17"/>
        <v>69264.599999999991</v>
      </c>
      <c r="J111" s="456">
        <v>0</v>
      </c>
      <c r="K111" s="457">
        <f t="shared" ref="K111" si="18">SUM(K105:K110)</f>
        <v>71463.840000000011</v>
      </c>
    </row>
    <row r="112" spans="1:11" ht="9.75" customHeight="1" thickTop="1" x14ac:dyDescent="0.2">
      <c r="A112" s="488"/>
      <c r="B112" s="460"/>
      <c r="C112" s="474"/>
      <c r="D112" s="460" t="s">
        <v>67</v>
      </c>
      <c r="E112" s="474" t="s">
        <v>67</v>
      </c>
      <c r="F112" s="460" t="s">
        <v>67</v>
      </c>
      <c r="G112" s="474" t="s">
        <v>67</v>
      </c>
      <c r="H112" s="460"/>
      <c r="I112" s="474"/>
      <c r="J112" s="460"/>
      <c r="K112" s="489"/>
    </row>
    <row r="113" spans="1:11" ht="7.5" customHeight="1" x14ac:dyDescent="0.2">
      <c r="A113" s="483"/>
      <c r="B113" s="424"/>
      <c r="C113" s="425"/>
      <c r="D113" s="424" t="s">
        <v>67</v>
      </c>
      <c r="E113" s="425" t="s">
        <v>67</v>
      </c>
      <c r="F113" s="424" t="s">
        <v>67</v>
      </c>
      <c r="G113" s="425" t="s">
        <v>67</v>
      </c>
      <c r="H113" s="424"/>
      <c r="I113" s="425"/>
      <c r="J113" s="424"/>
      <c r="K113" s="484"/>
    </row>
    <row r="114" spans="1:11" x14ac:dyDescent="0.2">
      <c r="A114" s="466" t="s">
        <v>323</v>
      </c>
      <c r="B114" s="486"/>
      <c r="C114" s="485"/>
      <c r="D114" s="486" t="s">
        <v>67</v>
      </c>
      <c r="E114" s="485" t="s">
        <v>67</v>
      </c>
      <c r="F114" s="486" t="s">
        <v>67</v>
      </c>
      <c r="G114" s="485" t="s">
        <v>67</v>
      </c>
      <c r="H114" s="486"/>
      <c r="I114" s="485"/>
      <c r="J114" s="486"/>
      <c r="K114" s="487"/>
    </row>
    <row r="115" spans="1:11" x14ac:dyDescent="0.2">
      <c r="A115" s="441" t="s">
        <v>313</v>
      </c>
      <c r="B115" s="442">
        <v>0</v>
      </c>
      <c r="C115" s="443">
        <v>0</v>
      </c>
      <c r="D115" s="442">
        <v>0</v>
      </c>
      <c r="E115" s="443">
        <v>0</v>
      </c>
      <c r="F115" s="442">
        <v>0</v>
      </c>
      <c r="G115" s="443">
        <v>0</v>
      </c>
      <c r="H115" s="442">
        <v>0</v>
      </c>
      <c r="I115" s="443">
        <v>0</v>
      </c>
      <c r="J115" s="442">
        <v>0</v>
      </c>
      <c r="K115" s="443">
        <v>0</v>
      </c>
    </row>
    <row r="116" spans="1:11" x14ac:dyDescent="0.2">
      <c r="A116" s="445" t="s">
        <v>314</v>
      </c>
      <c r="B116" s="446">
        <v>0</v>
      </c>
      <c r="C116" s="447">
        <v>0</v>
      </c>
      <c r="D116" s="446">
        <v>0</v>
      </c>
      <c r="E116" s="447">
        <v>0</v>
      </c>
      <c r="F116" s="446">
        <v>0</v>
      </c>
      <c r="G116" s="447">
        <v>0</v>
      </c>
      <c r="H116" s="446">
        <v>0</v>
      </c>
      <c r="I116" s="447">
        <v>0</v>
      </c>
      <c r="J116" s="446">
        <v>0</v>
      </c>
      <c r="K116" s="447">
        <v>0</v>
      </c>
    </row>
    <row r="117" spans="1:11" x14ac:dyDescent="0.2">
      <c r="A117" s="445" t="s">
        <v>315</v>
      </c>
      <c r="B117" s="446">
        <v>0</v>
      </c>
      <c r="C117" s="447">
        <v>0</v>
      </c>
      <c r="D117" s="446">
        <v>0</v>
      </c>
      <c r="E117" s="447">
        <v>0</v>
      </c>
      <c r="F117" s="446">
        <v>0</v>
      </c>
      <c r="G117" s="447">
        <v>0</v>
      </c>
      <c r="H117" s="446">
        <v>0</v>
      </c>
      <c r="I117" s="447">
        <v>0</v>
      </c>
      <c r="J117" s="446">
        <v>0</v>
      </c>
      <c r="K117" s="447">
        <v>0</v>
      </c>
    </row>
    <row r="118" spans="1:11" x14ac:dyDescent="0.2">
      <c r="A118" s="449" t="s">
        <v>316</v>
      </c>
      <c r="B118" s="446">
        <v>0</v>
      </c>
      <c r="C118" s="447">
        <v>82864.961780691985</v>
      </c>
      <c r="D118" s="446">
        <v>0</v>
      </c>
      <c r="E118" s="447">
        <v>105027.8275196937</v>
      </c>
      <c r="F118" s="446">
        <v>0</v>
      </c>
      <c r="G118" s="447">
        <v>101686.22585602233</v>
      </c>
      <c r="H118" s="446">
        <v>0</v>
      </c>
      <c r="I118" s="447">
        <v>96218.800000000017</v>
      </c>
      <c r="J118" s="446">
        <v>0</v>
      </c>
      <c r="K118" s="447">
        <v>102858.53</v>
      </c>
    </row>
    <row r="119" spans="1:11" x14ac:dyDescent="0.2">
      <c r="A119" s="449" t="s">
        <v>317</v>
      </c>
      <c r="B119" s="446">
        <v>0</v>
      </c>
      <c r="C119" s="447">
        <v>0</v>
      </c>
      <c r="D119" s="446">
        <v>0</v>
      </c>
      <c r="E119" s="447">
        <v>0</v>
      </c>
      <c r="F119" s="446">
        <v>0</v>
      </c>
      <c r="G119" s="447">
        <v>0</v>
      </c>
      <c r="H119" s="446">
        <v>0</v>
      </c>
      <c r="I119" s="447">
        <v>0</v>
      </c>
      <c r="J119" s="446">
        <v>0</v>
      </c>
      <c r="K119" s="447">
        <v>0</v>
      </c>
    </row>
    <row r="120" spans="1:11" ht="5.0999999999999996" customHeight="1" x14ac:dyDescent="0.2">
      <c r="A120" s="451"/>
      <c r="B120" s="452"/>
      <c r="C120" s="453"/>
      <c r="D120" s="452"/>
      <c r="E120" s="453" t="s">
        <v>67</v>
      </c>
      <c r="F120" s="452"/>
      <c r="G120" s="453" t="s">
        <v>67</v>
      </c>
      <c r="H120" s="452"/>
      <c r="I120" s="453"/>
      <c r="J120" s="452"/>
      <c r="K120" s="453"/>
    </row>
    <row r="121" spans="1:11" ht="12" thickBot="1" x14ac:dyDescent="0.25">
      <c r="A121" s="455" t="s">
        <v>319</v>
      </c>
      <c r="B121" s="456">
        <f t="shared" ref="B121:C121" si="19">SUM(B115:B120)</f>
        <v>0</v>
      </c>
      <c r="C121" s="457">
        <f t="shared" si="19"/>
        <v>82864.961780691985</v>
      </c>
      <c r="D121" s="456">
        <f t="shared" ref="D121:I121" si="20">SUM(D115:D120)</f>
        <v>0</v>
      </c>
      <c r="E121" s="457">
        <f t="shared" si="20"/>
        <v>105027.8275196937</v>
      </c>
      <c r="F121" s="456">
        <f t="shared" si="20"/>
        <v>0</v>
      </c>
      <c r="G121" s="457">
        <v>101686.22585602233</v>
      </c>
      <c r="H121" s="456">
        <f t="shared" si="20"/>
        <v>0</v>
      </c>
      <c r="I121" s="457">
        <f t="shared" si="20"/>
        <v>96218.800000000017</v>
      </c>
      <c r="J121" s="456">
        <v>0</v>
      </c>
      <c r="K121" s="457">
        <f t="shared" ref="K121" si="21">SUM(K115:K120)</f>
        <v>102858.53</v>
      </c>
    </row>
    <row r="122" spans="1:11" ht="12" thickTop="1" x14ac:dyDescent="0.2">
      <c r="A122" s="477"/>
      <c r="B122" s="460"/>
      <c r="C122" s="474"/>
      <c r="D122" s="460" t="s">
        <v>67</v>
      </c>
      <c r="E122" s="474" t="s">
        <v>67</v>
      </c>
      <c r="F122" s="460" t="s">
        <v>67</v>
      </c>
      <c r="G122" s="474" t="s">
        <v>67</v>
      </c>
      <c r="H122" s="460"/>
      <c r="I122" s="474"/>
      <c r="J122" s="460"/>
      <c r="K122" s="474"/>
    </row>
    <row r="123" spans="1:11" x14ac:dyDescent="0.2">
      <c r="A123" s="478"/>
      <c r="B123" s="424"/>
      <c r="C123" s="425"/>
      <c r="D123" s="424"/>
      <c r="E123" s="425"/>
      <c r="F123" s="424"/>
      <c r="G123" s="425"/>
      <c r="H123" s="424"/>
      <c r="I123" s="425"/>
      <c r="J123" s="424"/>
      <c r="K123" s="425"/>
    </row>
    <row r="124" spans="1:11" ht="15" customHeight="1" x14ac:dyDescent="0.2">
      <c r="A124" s="479" t="s">
        <v>326</v>
      </c>
      <c r="B124" s="481"/>
      <c r="C124" s="480"/>
      <c r="D124" s="481" t="s">
        <v>67</v>
      </c>
      <c r="E124" s="480" t="s">
        <v>67</v>
      </c>
      <c r="F124" s="481" t="s">
        <v>67</v>
      </c>
      <c r="G124" s="480" t="s">
        <v>67</v>
      </c>
      <c r="H124" s="481"/>
      <c r="I124" s="480"/>
      <c r="J124" s="481"/>
      <c r="K124" s="482"/>
    </row>
    <row r="125" spans="1:11" x14ac:dyDescent="0.2">
      <c r="A125" s="483"/>
      <c r="B125" s="424"/>
      <c r="C125" s="425"/>
      <c r="D125" s="424" t="s">
        <v>67</v>
      </c>
      <c r="E125" s="425" t="s">
        <v>67</v>
      </c>
      <c r="F125" s="424" t="s">
        <v>67</v>
      </c>
      <c r="G125" s="425" t="s">
        <v>67</v>
      </c>
      <c r="H125" s="424"/>
      <c r="I125" s="425"/>
      <c r="J125" s="424"/>
      <c r="K125" s="484"/>
    </row>
    <row r="126" spans="1:11" x14ac:dyDescent="0.2">
      <c r="A126" s="466" t="s">
        <v>320</v>
      </c>
      <c r="B126" s="486"/>
      <c r="C126" s="485"/>
      <c r="D126" s="486" t="s">
        <v>67</v>
      </c>
      <c r="E126" s="485" t="s">
        <v>67</v>
      </c>
      <c r="F126" s="486" t="s">
        <v>67</v>
      </c>
      <c r="G126" s="485" t="s">
        <v>67</v>
      </c>
      <c r="H126" s="486"/>
      <c r="I126" s="485"/>
      <c r="J126" s="486"/>
      <c r="K126" s="487"/>
    </row>
    <row r="127" spans="1:11" x14ac:dyDescent="0.2">
      <c r="A127" s="441" t="s">
        <v>313</v>
      </c>
      <c r="B127" s="444">
        <v>0</v>
      </c>
      <c r="C127" s="443">
        <v>0</v>
      </c>
      <c r="D127" s="444">
        <v>0</v>
      </c>
      <c r="E127" s="443">
        <v>0</v>
      </c>
      <c r="F127" s="444">
        <v>0</v>
      </c>
      <c r="G127" s="443">
        <v>0</v>
      </c>
      <c r="H127" s="444">
        <v>0</v>
      </c>
      <c r="I127" s="443">
        <v>0</v>
      </c>
      <c r="J127" s="444">
        <v>0</v>
      </c>
      <c r="K127" s="443">
        <v>0</v>
      </c>
    </row>
    <row r="128" spans="1:11" x14ac:dyDescent="0.2">
      <c r="A128" s="445" t="s">
        <v>314</v>
      </c>
      <c r="B128" s="448">
        <v>1</v>
      </c>
      <c r="C128" s="447">
        <v>48681.198400111854</v>
      </c>
      <c r="D128" s="448">
        <v>1</v>
      </c>
      <c r="E128" s="447">
        <v>48383.910769728674</v>
      </c>
      <c r="F128" s="448">
        <v>0.16666666666666666</v>
      </c>
      <c r="G128" s="447">
        <v>12720.431686880114</v>
      </c>
      <c r="H128" s="448">
        <v>0</v>
      </c>
      <c r="I128" s="447">
        <v>0</v>
      </c>
      <c r="J128" s="448">
        <v>0</v>
      </c>
      <c r="K128" s="447">
        <v>0</v>
      </c>
    </row>
    <row r="129" spans="1:11" x14ac:dyDescent="0.2">
      <c r="A129" s="445" t="s">
        <v>315</v>
      </c>
      <c r="B129" s="448">
        <v>0</v>
      </c>
      <c r="C129" s="447">
        <v>0</v>
      </c>
      <c r="D129" s="448">
        <v>0</v>
      </c>
      <c r="E129" s="447">
        <v>0</v>
      </c>
      <c r="F129" s="448">
        <v>0</v>
      </c>
      <c r="G129" s="447">
        <v>0</v>
      </c>
      <c r="H129" s="448">
        <v>0</v>
      </c>
      <c r="I129" s="447">
        <v>0</v>
      </c>
      <c r="J129" s="448">
        <v>0</v>
      </c>
      <c r="K129" s="447">
        <v>0</v>
      </c>
    </row>
    <row r="130" spans="1:11" x14ac:dyDescent="0.2">
      <c r="A130" s="449" t="s">
        <v>316</v>
      </c>
      <c r="B130" s="448">
        <v>8.9666666666666668</v>
      </c>
      <c r="C130" s="447">
        <v>766111.18186919659</v>
      </c>
      <c r="D130" s="448">
        <v>9.7258333333333322</v>
      </c>
      <c r="E130" s="447">
        <v>874464.7134535556</v>
      </c>
      <c r="F130" s="448">
        <v>9.7125000000000004</v>
      </c>
      <c r="G130" s="447">
        <v>907691.3071594137</v>
      </c>
      <c r="H130" s="448">
        <v>10</v>
      </c>
      <c r="I130" s="447">
        <v>959749.47</v>
      </c>
      <c r="J130" s="448">
        <v>11</v>
      </c>
      <c r="K130" s="447">
        <v>1086522.42</v>
      </c>
    </row>
    <row r="131" spans="1:11" x14ac:dyDescent="0.2">
      <c r="A131" s="449" t="s">
        <v>317</v>
      </c>
      <c r="B131" s="448">
        <v>0</v>
      </c>
      <c r="C131" s="447">
        <v>0</v>
      </c>
      <c r="D131" s="448">
        <v>0</v>
      </c>
      <c r="E131" s="447">
        <v>0</v>
      </c>
      <c r="F131" s="448">
        <v>0</v>
      </c>
      <c r="G131" s="447">
        <v>0</v>
      </c>
      <c r="H131" s="448">
        <v>0</v>
      </c>
      <c r="I131" s="447">
        <v>0</v>
      </c>
      <c r="J131" s="448">
        <v>0</v>
      </c>
      <c r="K131" s="447">
        <v>0</v>
      </c>
    </row>
    <row r="132" spans="1:11" ht="5.0999999999999996" customHeight="1" x14ac:dyDescent="0.2">
      <c r="A132" s="451"/>
      <c r="B132" s="454"/>
      <c r="C132" s="453"/>
      <c r="D132" s="454" t="s">
        <v>67</v>
      </c>
      <c r="E132" s="453" t="s">
        <v>67</v>
      </c>
      <c r="F132" s="454" t="s">
        <v>67</v>
      </c>
      <c r="G132" s="453" t="s">
        <v>67</v>
      </c>
      <c r="H132" s="454"/>
      <c r="I132" s="453"/>
      <c r="J132" s="454"/>
      <c r="K132" s="453"/>
    </row>
    <row r="133" spans="1:11" ht="12" thickBot="1" x14ac:dyDescent="0.25">
      <c r="A133" s="455" t="s">
        <v>319</v>
      </c>
      <c r="B133" s="458">
        <f t="shared" ref="B133:K133" si="22">SUM(B127:B132)</f>
        <v>9.9666666666666668</v>
      </c>
      <c r="C133" s="457">
        <f t="shared" si="22"/>
        <v>814792.38026930846</v>
      </c>
      <c r="D133" s="458">
        <f t="shared" si="22"/>
        <v>10.725833333333332</v>
      </c>
      <c r="E133" s="457">
        <f t="shared" si="22"/>
        <v>922848.62422328431</v>
      </c>
      <c r="F133" s="458">
        <f t="shared" si="22"/>
        <v>9.8791666666666664</v>
      </c>
      <c r="G133" s="457">
        <v>920411.73884629377</v>
      </c>
      <c r="H133" s="458">
        <f t="shared" si="22"/>
        <v>10</v>
      </c>
      <c r="I133" s="457">
        <f t="shared" si="22"/>
        <v>959749.47</v>
      </c>
      <c r="J133" s="458">
        <f t="shared" si="22"/>
        <v>11</v>
      </c>
      <c r="K133" s="457">
        <f t="shared" si="22"/>
        <v>1086522.42</v>
      </c>
    </row>
    <row r="134" spans="1:11" ht="12" thickTop="1" x14ac:dyDescent="0.2">
      <c r="A134" s="492"/>
      <c r="B134" s="460"/>
      <c r="C134" s="474"/>
      <c r="D134" s="460" t="s">
        <v>67</v>
      </c>
      <c r="E134" s="474" t="s">
        <v>67</v>
      </c>
      <c r="F134" s="460" t="s">
        <v>67</v>
      </c>
      <c r="G134" s="474" t="s">
        <v>67</v>
      </c>
      <c r="H134" s="460"/>
      <c r="I134" s="474"/>
      <c r="J134" s="460"/>
      <c r="K134" s="474"/>
    </row>
    <row r="135" spans="1:11" x14ac:dyDescent="0.2">
      <c r="A135" s="478"/>
      <c r="B135" s="424"/>
      <c r="C135" s="425"/>
      <c r="D135" s="424" t="s">
        <v>67</v>
      </c>
      <c r="E135" s="425"/>
      <c r="F135" s="424" t="s">
        <v>67</v>
      </c>
      <c r="G135" s="425"/>
      <c r="H135" s="424"/>
      <c r="I135" s="425"/>
      <c r="J135" s="424"/>
      <c r="K135" s="425"/>
    </row>
    <row r="136" spans="1:11" x14ac:dyDescent="0.2">
      <c r="A136" s="476" t="s">
        <v>322</v>
      </c>
      <c r="B136" s="486"/>
      <c r="C136" s="485"/>
      <c r="D136" s="486" t="s">
        <v>67</v>
      </c>
      <c r="E136" s="485" t="s">
        <v>67</v>
      </c>
      <c r="F136" s="486" t="s">
        <v>67</v>
      </c>
      <c r="G136" s="485" t="s">
        <v>67</v>
      </c>
      <c r="H136" s="486"/>
      <c r="I136" s="485"/>
      <c r="J136" s="486"/>
      <c r="K136" s="485"/>
    </row>
    <row r="137" spans="1:11" x14ac:dyDescent="0.2">
      <c r="A137" s="441" t="s">
        <v>313</v>
      </c>
      <c r="B137" s="442">
        <v>0</v>
      </c>
      <c r="C137" s="443">
        <v>0</v>
      </c>
      <c r="D137" s="442">
        <v>0</v>
      </c>
      <c r="E137" s="443">
        <v>0</v>
      </c>
      <c r="F137" s="442">
        <v>0</v>
      </c>
      <c r="G137" s="443">
        <v>0</v>
      </c>
      <c r="H137" s="442">
        <v>0</v>
      </c>
      <c r="I137" s="443">
        <v>0</v>
      </c>
      <c r="J137" s="442">
        <v>0</v>
      </c>
      <c r="K137" s="443">
        <v>0</v>
      </c>
    </row>
    <row r="138" spans="1:11" x14ac:dyDescent="0.2">
      <c r="A138" s="445" t="s">
        <v>314</v>
      </c>
      <c r="B138" s="446">
        <v>0</v>
      </c>
      <c r="C138" s="447">
        <v>7642.5698920720042</v>
      </c>
      <c r="D138" s="446">
        <v>0</v>
      </c>
      <c r="E138" s="447">
        <v>7680.4871092726989</v>
      </c>
      <c r="F138" s="446">
        <v>0</v>
      </c>
      <c r="G138" s="447">
        <v>1082.9146817044782</v>
      </c>
      <c r="H138" s="446">
        <v>0</v>
      </c>
      <c r="I138" s="447">
        <v>0</v>
      </c>
      <c r="J138" s="446">
        <v>0</v>
      </c>
      <c r="K138" s="447">
        <v>0</v>
      </c>
    </row>
    <row r="139" spans="1:11" x14ac:dyDescent="0.2">
      <c r="A139" s="445" t="s">
        <v>315</v>
      </c>
      <c r="B139" s="446">
        <v>0</v>
      </c>
      <c r="C139" s="447">
        <v>0</v>
      </c>
      <c r="D139" s="446">
        <v>0</v>
      </c>
      <c r="E139" s="447">
        <v>0</v>
      </c>
      <c r="F139" s="446">
        <v>0</v>
      </c>
      <c r="G139" s="447">
        <v>0</v>
      </c>
      <c r="H139" s="446">
        <v>0</v>
      </c>
      <c r="I139" s="447">
        <v>0</v>
      </c>
      <c r="J139" s="446">
        <v>0</v>
      </c>
      <c r="K139" s="447">
        <v>0</v>
      </c>
    </row>
    <row r="140" spans="1:11" x14ac:dyDescent="0.2">
      <c r="A140" s="449" t="s">
        <v>316</v>
      </c>
      <c r="B140" s="446">
        <v>0</v>
      </c>
      <c r="C140" s="447">
        <v>117712.01448885037</v>
      </c>
      <c r="D140" s="446">
        <v>0</v>
      </c>
      <c r="E140" s="447">
        <v>101388.53828218651</v>
      </c>
      <c r="F140" s="446">
        <v>0</v>
      </c>
      <c r="G140" s="447">
        <v>156296.46253657239</v>
      </c>
      <c r="H140" s="446">
        <v>0</v>
      </c>
      <c r="I140" s="447">
        <v>140997.25</v>
      </c>
      <c r="J140" s="446">
        <v>0</v>
      </c>
      <c r="K140" s="447">
        <v>145935.28000000003</v>
      </c>
    </row>
    <row r="141" spans="1:11" x14ac:dyDescent="0.2">
      <c r="A141" s="449" t="s">
        <v>317</v>
      </c>
      <c r="B141" s="446">
        <v>0</v>
      </c>
      <c r="C141" s="447">
        <v>0</v>
      </c>
      <c r="D141" s="446">
        <v>0</v>
      </c>
      <c r="E141" s="447">
        <v>0</v>
      </c>
      <c r="F141" s="446">
        <v>0</v>
      </c>
      <c r="G141" s="447">
        <v>0</v>
      </c>
      <c r="H141" s="446">
        <v>0</v>
      </c>
      <c r="I141" s="447">
        <v>0</v>
      </c>
      <c r="J141" s="446">
        <v>0</v>
      </c>
      <c r="K141" s="447">
        <v>0</v>
      </c>
    </row>
    <row r="142" spans="1:11" ht="5.0999999999999996" customHeight="1" x14ac:dyDescent="0.2">
      <c r="A142" s="451"/>
      <c r="B142" s="452"/>
      <c r="C142" s="453"/>
      <c r="D142" s="452"/>
      <c r="E142" s="453" t="s">
        <v>67</v>
      </c>
      <c r="F142" s="452"/>
      <c r="G142" s="453" t="s">
        <v>67</v>
      </c>
      <c r="H142" s="452"/>
      <c r="I142" s="453"/>
      <c r="J142" s="452"/>
      <c r="K142" s="453"/>
    </row>
    <row r="143" spans="1:11" ht="12" thickBot="1" x14ac:dyDescent="0.25">
      <c r="A143" s="455" t="s">
        <v>319</v>
      </c>
      <c r="B143" s="456">
        <f t="shared" ref="B143:C143" si="23">SUM(B137:B142)</f>
        <v>0</v>
      </c>
      <c r="C143" s="457">
        <f t="shared" si="23"/>
        <v>125354.58438092237</v>
      </c>
      <c r="D143" s="456">
        <f t="shared" ref="D143:I143" si="24">SUM(D137:D142)</f>
        <v>0</v>
      </c>
      <c r="E143" s="457">
        <f t="shared" si="24"/>
        <v>109069.0253914592</v>
      </c>
      <c r="F143" s="456">
        <f t="shared" si="24"/>
        <v>0</v>
      </c>
      <c r="G143" s="457">
        <v>157379.37721827687</v>
      </c>
      <c r="H143" s="456">
        <f t="shared" si="24"/>
        <v>0</v>
      </c>
      <c r="I143" s="457">
        <f t="shared" si="24"/>
        <v>140997.25</v>
      </c>
      <c r="J143" s="456">
        <v>0</v>
      </c>
      <c r="K143" s="457">
        <f t="shared" ref="K143" si="25">SUM(K137:K142)</f>
        <v>145935.28000000003</v>
      </c>
    </row>
    <row r="144" spans="1:11" ht="12" thickTop="1" x14ac:dyDescent="0.2">
      <c r="A144" s="488"/>
      <c r="B144" s="460"/>
      <c r="C144" s="474"/>
      <c r="D144" s="460" t="s">
        <v>67</v>
      </c>
      <c r="E144" s="474" t="s">
        <v>67</v>
      </c>
      <c r="F144" s="460" t="s">
        <v>67</v>
      </c>
      <c r="G144" s="474" t="s">
        <v>67</v>
      </c>
      <c r="H144" s="460"/>
      <c r="I144" s="474"/>
      <c r="J144" s="460"/>
      <c r="K144" s="489"/>
    </row>
    <row r="145" spans="1:11" x14ac:dyDescent="0.2">
      <c r="A145" s="483"/>
      <c r="B145" s="424"/>
      <c r="C145" s="425"/>
      <c r="D145" s="424" t="s">
        <v>67</v>
      </c>
      <c r="E145" s="425" t="s">
        <v>67</v>
      </c>
      <c r="F145" s="424" t="s">
        <v>67</v>
      </c>
      <c r="G145" s="425" t="s">
        <v>67</v>
      </c>
      <c r="H145" s="424"/>
      <c r="I145" s="425"/>
      <c r="J145" s="424"/>
      <c r="K145" s="484"/>
    </row>
    <row r="146" spans="1:11" x14ac:dyDescent="0.2">
      <c r="A146" s="466" t="s">
        <v>323</v>
      </c>
      <c r="B146" s="486"/>
      <c r="C146" s="485"/>
      <c r="D146" s="486" t="s">
        <v>67</v>
      </c>
      <c r="E146" s="485" t="s">
        <v>67</v>
      </c>
      <c r="F146" s="486" t="s">
        <v>67</v>
      </c>
      <c r="G146" s="485" t="s">
        <v>67</v>
      </c>
      <c r="H146" s="486"/>
      <c r="I146" s="485"/>
      <c r="J146" s="486"/>
      <c r="K146" s="487"/>
    </row>
    <row r="147" spans="1:11" x14ac:dyDescent="0.2">
      <c r="A147" s="441" t="s">
        <v>313</v>
      </c>
      <c r="B147" s="442">
        <v>0</v>
      </c>
      <c r="C147" s="443">
        <v>0</v>
      </c>
      <c r="D147" s="442">
        <v>0</v>
      </c>
      <c r="E147" s="443">
        <v>0</v>
      </c>
      <c r="F147" s="442">
        <v>0</v>
      </c>
      <c r="G147" s="443">
        <v>0</v>
      </c>
      <c r="H147" s="442">
        <v>0</v>
      </c>
      <c r="I147" s="443">
        <v>0</v>
      </c>
      <c r="J147" s="442">
        <v>0</v>
      </c>
      <c r="K147" s="443">
        <v>0</v>
      </c>
    </row>
    <row r="148" spans="1:11" x14ac:dyDescent="0.2">
      <c r="A148" s="445" t="s">
        <v>314</v>
      </c>
      <c r="B148" s="446">
        <v>0</v>
      </c>
      <c r="C148" s="447">
        <v>3055.3060308980257</v>
      </c>
      <c r="D148" s="446">
        <v>0</v>
      </c>
      <c r="E148" s="447">
        <v>3068.8289839261042</v>
      </c>
      <c r="F148" s="446">
        <v>0</v>
      </c>
      <c r="G148" s="447">
        <v>525.08168235276048</v>
      </c>
      <c r="H148" s="446">
        <v>0</v>
      </c>
      <c r="I148" s="447">
        <v>0</v>
      </c>
      <c r="J148" s="446">
        <v>0</v>
      </c>
      <c r="K148" s="447">
        <v>0</v>
      </c>
    </row>
    <row r="149" spans="1:11" x14ac:dyDescent="0.2">
      <c r="A149" s="445" t="s">
        <v>315</v>
      </c>
      <c r="B149" s="446">
        <v>0</v>
      </c>
      <c r="C149" s="447">
        <v>0</v>
      </c>
      <c r="D149" s="446">
        <v>0</v>
      </c>
      <c r="E149" s="447">
        <v>0</v>
      </c>
      <c r="F149" s="446">
        <v>0</v>
      </c>
      <c r="G149" s="447">
        <v>0</v>
      </c>
      <c r="H149" s="446">
        <v>0</v>
      </c>
      <c r="I149" s="447">
        <v>0</v>
      </c>
      <c r="J149" s="446">
        <v>0</v>
      </c>
      <c r="K149" s="447">
        <v>0</v>
      </c>
    </row>
    <row r="150" spans="1:11" x14ac:dyDescent="0.2">
      <c r="A150" s="449" t="s">
        <v>316</v>
      </c>
      <c r="B150" s="446">
        <v>0</v>
      </c>
      <c r="C150" s="447">
        <v>700405.95284949231</v>
      </c>
      <c r="D150" s="446">
        <v>0</v>
      </c>
      <c r="E150" s="447">
        <v>715676.78768063802</v>
      </c>
      <c r="F150" s="446">
        <v>0</v>
      </c>
      <c r="G150" s="447">
        <v>746022.22418970498</v>
      </c>
      <c r="H150" s="446">
        <v>0</v>
      </c>
      <c r="I150" s="447">
        <v>731243.54</v>
      </c>
      <c r="J150" s="446">
        <v>0</v>
      </c>
      <c r="K150" s="447">
        <v>757144.89</v>
      </c>
    </row>
    <row r="151" spans="1:11" x14ac:dyDescent="0.2">
      <c r="A151" s="449" t="s">
        <v>317</v>
      </c>
      <c r="B151" s="446">
        <v>0</v>
      </c>
      <c r="C151" s="447">
        <v>0</v>
      </c>
      <c r="D151" s="446">
        <v>0</v>
      </c>
      <c r="E151" s="447">
        <v>0</v>
      </c>
      <c r="F151" s="446">
        <v>0</v>
      </c>
      <c r="G151" s="447">
        <v>0</v>
      </c>
      <c r="H151" s="446">
        <v>0</v>
      </c>
      <c r="I151" s="447">
        <v>0</v>
      </c>
      <c r="J151" s="446">
        <v>0</v>
      </c>
      <c r="K151" s="447">
        <v>0</v>
      </c>
    </row>
    <row r="152" spans="1:11" ht="5.0999999999999996" customHeight="1" x14ac:dyDescent="0.2">
      <c r="A152" s="451"/>
      <c r="B152" s="452"/>
      <c r="C152" s="453"/>
      <c r="D152" s="452"/>
      <c r="E152" s="453" t="s">
        <v>67</v>
      </c>
      <c r="F152" s="452"/>
      <c r="G152" s="453" t="s">
        <v>67</v>
      </c>
      <c r="H152" s="452"/>
      <c r="I152" s="453"/>
      <c r="J152" s="452"/>
      <c r="K152" s="453"/>
    </row>
    <row r="153" spans="1:11" ht="12" thickBot="1" x14ac:dyDescent="0.25">
      <c r="A153" s="455" t="s">
        <v>319</v>
      </c>
      <c r="B153" s="456">
        <f t="shared" ref="B153:C153" si="26">SUM(B147:B152)</f>
        <v>0</v>
      </c>
      <c r="C153" s="457">
        <f t="shared" si="26"/>
        <v>703461.25888039032</v>
      </c>
      <c r="D153" s="456">
        <f t="shared" ref="D153:I153" si="27">SUM(D147:D152)</f>
        <v>0</v>
      </c>
      <c r="E153" s="457">
        <f t="shared" si="27"/>
        <v>718745.61666456412</v>
      </c>
      <c r="F153" s="456">
        <f t="shared" si="27"/>
        <v>0</v>
      </c>
      <c r="G153" s="457">
        <v>746547.3058720578</v>
      </c>
      <c r="H153" s="456">
        <f t="shared" si="27"/>
        <v>0</v>
      </c>
      <c r="I153" s="457">
        <f t="shared" si="27"/>
        <v>731243.54</v>
      </c>
      <c r="J153" s="456">
        <v>0</v>
      </c>
      <c r="K153" s="457">
        <f t="shared" ref="K153" si="28">SUM(K147:K152)</f>
        <v>757144.89</v>
      </c>
    </row>
    <row r="154" spans="1:11" ht="12" thickTop="1" x14ac:dyDescent="0.2">
      <c r="A154" s="477"/>
      <c r="B154" s="460"/>
      <c r="C154" s="474"/>
      <c r="D154" s="460" t="s">
        <v>67</v>
      </c>
      <c r="E154" s="474" t="s">
        <v>67</v>
      </c>
      <c r="F154" s="460" t="s">
        <v>67</v>
      </c>
      <c r="G154" s="474" t="s">
        <v>67</v>
      </c>
      <c r="H154" s="460"/>
      <c r="I154" s="474"/>
      <c r="J154" s="460"/>
      <c r="K154" s="474"/>
    </row>
    <row r="155" spans="1:11" x14ac:dyDescent="0.2">
      <c r="A155" s="478"/>
      <c r="B155" s="424"/>
      <c r="C155" s="425"/>
      <c r="D155" s="424" t="s">
        <v>67</v>
      </c>
      <c r="E155" s="425" t="s">
        <v>67</v>
      </c>
      <c r="F155" s="424" t="s">
        <v>67</v>
      </c>
      <c r="G155" s="425" t="s">
        <v>67</v>
      </c>
      <c r="H155" s="424"/>
      <c r="I155" s="425"/>
      <c r="J155" s="424"/>
      <c r="K155" s="425"/>
    </row>
    <row r="156" spans="1:11" ht="15" customHeight="1" x14ac:dyDescent="0.2">
      <c r="A156" s="493" t="s">
        <v>327</v>
      </c>
      <c r="B156" s="481"/>
      <c r="C156" s="480"/>
      <c r="D156" s="481" t="s">
        <v>67</v>
      </c>
      <c r="E156" s="480" t="s">
        <v>67</v>
      </c>
      <c r="F156" s="481" t="s">
        <v>67</v>
      </c>
      <c r="G156" s="480" t="s">
        <v>67</v>
      </c>
      <c r="H156" s="481"/>
      <c r="I156" s="480"/>
      <c r="J156" s="481"/>
      <c r="K156" s="482"/>
    </row>
    <row r="157" spans="1:11" x14ac:dyDescent="0.2">
      <c r="A157" s="483"/>
      <c r="B157" s="424"/>
      <c r="C157" s="425"/>
      <c r="D157" s="424" t="s">
        <v>67</v>
      </c>
      <c r="E157" s="425" t="s">
        <v>67</v>
      </c>
      <c r="F157" s="424" t="s">
        <v>67</v>
      </c>
      <c r="G157" s="425" t="s">
        <v>67</v>
      </c>
      <c r="H157" s="424"/>
      <c r="I157" s="425"/>
      <c r="J157" s="424"/>
      <c r="K157" s="484"/>
    </row>
    <row r="158" spans="1:11" x14ac:dyDescent="0.2">
      <c r="A158" s="466" t="s">
        <v>320</v>
      </c>
      <c r="B158" s="486"/>
      <c r="C158" s="485"/>
      <c r="D158" s="486" t="s">
        <v>67</v>
      </c>
      <c r="E158" s="485" t="s">
        <v>67</v>
      </c>
      <c r="F158" s="486" t="s">
        <v>67</v>
      </c>
      <c r="G158" s="485" t="s">
        <v>67</v>
      </c>
      <c r="H158" s="486"/>
      <c r="I158" s="485"/>
      <c r="J158" s="486"/>
      <c r="K158" s="487"/>
    </row>
    <row r="159" spans="1:11" x14ac:dyDescent="0.2">
      <c r="A159" s="441" t="s">
        <v>313</v>
      </c>
      <c r="B159" s="444">
        <v>0</v>
      </c>
      <c r="C159" s="443">
        <v>0</v>
      </c>
      <c r="D159" s="444">
        <v>0</v>
      </c>
      <c r="E159" s="443">
        <v>0</v>
      </c>
      <c r="F159" s="444">
        <v>0</v>
      </c>
      <c r="G159" s="443">
        <v>0</v>
      </c>
      <c r="H159" s="444">
        <v>0</v>
      </c>
      <c r="I159" s="443">
        <v>0</v>
      </c>
      <c r="J159" s="444">
        <v>0</v>
      </c>
      <c r="K159" s="443">
        <v>0</v>
      </c>
    </row>
    <row r="160" spans="1:11" x14ac:dyDescent="0.2">
      <c r="A160" s="445" t="s">
        <v>314</v>
      </c>
      <c r="B160" s="448">
        <v>0</v>
      </c>
      <c r="C160" s="447">
        <v>0</v>
      </c>
      <c r="D160" s="448">
        <v>0</v>
      </c>
      <c r="E160" s="447">
        <v>0</v>
      </c>
      <c r="F160" s="448">
        <v>0</v>
      </c>
      <c r="G160" s="447">
        <v>0</v>
      </c>
      <c r="H160" s="448">
        <v>0</v>
      </c>
      <c r="I160" s="447">
        <v>0</v>
      </c>
      <c r="J160" s="448">
        <v>0</v>
      </c>
      <c r="K160" s="447">
        <v>0</v>
      </c>
    </row>
    <row r="161" spans="1:11" x14ac:dyDescent="0.2">
      <c r="A161" s="445" t="s">
        <v>315</v>
      </c>
      <c r="B161" s="448">
        <v>0</v>
      </c>
      <c r="C161" s="447">
        <v>0</v>
      </c>
      <c r="D161" s="448">
        <v>0</v>
      </c>
      <c r="E161" s="447">
        <v>0</v>
      </c>
      <c r="F161" s="448">
        <v>0</v>
      </c>
      <c r="G161" s="447">
        <v>0</v>
      </c>
      <c r="H161" s="448">
        <v>0</v>
      </c>
      <c r="I161" s="447">
        <v>0</v>
      </c>
      <c r="J161" s="448">
        <v>0</v>
      </c>
      <c r="K161" s="447">
        <v>0</v>
      </c>
    </row>
    <row r="162" spans="1:11" x14ac:dyDescent="0.2">
      <c r="A162" s="449" t="s">
        <v>316</v>
      </c>
      <c r="B162" s="448">
        <v>22.074166666666667</v>
      </c>
      <c r="C162" s="447">
        <v>1918886.518266459</v>
      </c>
      <c r="D162" s="448">
        <v>21.471666666666664</v>
      </c>
      <c r="E162" s="447">
        <v>1936329.0655442134</v>
      </c>
      <c r="F162" s="448">
        <v>20.059166666666663</v>
      </c>
      <c r="G162" s="447">
        <v>1847933.3067539937</v>
      </c>
      <c r="H162" s="448">
        <v>20</v>
      </c>
      <c r="I162" s="447">
        <v>1921741.7100000007</v>
      </c>
      <c r="J162" s="448">
        <v>20</v>
      </c>
      <c r="K162" s="447">
        <v>1978551.9700000002</v>
      </c>
    </row>
    <row r="163" spans="1:11" x14ac:dyDescent="0.2">
      <c r="A163" s="449" t="s">
        <v>317</v>
      </c>
      <c r="B163" s="448">
        <v>0</v>
      </c>
      <c r="C163" s="447">
        <v>0</v>
      </c>
      <c r="D163" s="448">
        <v>0</v>
      </c>
      <c r="E163" s="447">
        <v>0</v>
      </c>
      <c r="F163" s="448">
        <v>0</v>
      </c>
      <c r="G163" s="447">
        <v>0</v>
      </c>
      <c r="H163" s="448">
        <v>0</v>
      </c>
      <c r="I163" s="447">
        <v>0</v>
      </c>
      <c r="J163" s="448">
        <v>0</v>
      </c>
      <c r="K163" s="447">
        <v>0</v>
      </c>
    </row>
    <row r="164" spans="1:11" ht="5.0999999999999996" customHeight="1" x14ac:dyDescent="0.2">
      <c r="A164" s="451"/>
      <c r="B164" s="454"/>
      <c r="C164" s="453"/>
      <c r="D164" s="454" t="s">
        <v>67</v>
      </c>
      <c r="E164" s="453" t="s">
        <v>67</v>
      </c>
      <c r="F164" s="454" t="s">
        <v>67</v>
      </c>
      <c r="G164" s="453" t="s">
        <v>67</v>
      </c>
      <c r="H164" s="454"/>
      <c r="I164" s="453"/>
      <c r="J164" s="454"/>
      <c r="K164" s="453"/>
    </row>
    <row r="165" spans="1:11" ht="12" thickBot="1" x14ac:dyDescent="0.25">
      <c r="A165" s="455" t="s">
        <v>319</v>
      </c>
      <c r="B165" s="458">
        <f t="shared" ref="B165:K165" si="29">SUM(B159:B164)</f>
        <v>22.074166666666667</v>
      </c>
      <c r="C165" s="457">
        <f t="shared" si="29"/>
        <v>1918886.518266459</v>
      </c>
      <c r="D165" s="458">
        <f t="shared" si="29"/>
        <v>21.471666666666664</v>
      </c>
      <c r="E165" s="457">
        <f t="shared" si="29"/>
        <v>1936329.0655442134</v>
      </c>
      <c r="F165" s="458">
        <f t="shared" si="29"/>
        <v>20.059166666666663</v>
      </c>
      <c r="G165" s="457">
        <v>1847933.3067539937</v>
      </c>
      <c r="H165" s="458">
        <f t="shared" si="29"/>
        <v>20</v>
      </c>
      <c r="I165" s="457">
        <f t="shared" si="29"/>
        <v>1921741.7100000007</v>
      </c>
      <c r="J165" s="458">
        <f t="shared" si="29"/>
        <v>20</v>
      </c>
      <c r="K165" s="457">
        <f t="shared" si="29"/>
        <v>1978551.9700000002</v>
      </c>
    </row>
    <row r="166" spans="1:11" ht="12" thickTop="1" x14ac:dyDescent="0.2">
      <c r="A166" s="494"/>
      <c r="B166" s="496"/>
      <c r="C166" s="495"/>
      <c r="D166" s="496" t="s">
        <v>67</v>
      </c>
      <c r="E166" s="495" t="s">
        <v>67</v>
      </c>
      <c r="F166" s="496" t="s">
        <v>67</v>
      </c>
      <c r="G166" s="495" t="s">
        <v>67</v>
      </c>
      <c r="H166" s="496"/>
      <c r="I166" s="495"/>
      <c r="J166" s="496"/>
      <c r="K166" s="497"/>
    </row>
    <row r="167" spans="1:11" ht="12.75" x14ac:dyDescent="0.2">
      <c r="A167" s="498"/>
      <c r="B167" s="500"/>
      <c r="C167" s="499"/>
      <c r="D167" s="500" t="s">
        <v>67</v>
      </c>
      <c r="E167" s="499" t="s">
        <v>67</v>
      </c>
      <c r="F167" s="500" t="s">
        <v>67</v>
      </c>
      <c r="G167" s="499" t="s">
        <v>67</v>
      </c>
      <c r="H167" s="500"/>
      <c r="I167" s="499"/>
      <c r="J167" s="500"/>
      <c r="K167" s="501"/>
    </row>
    <row r="168" spans="1:11" x14ac:dyDescent="0.2">
      <c r="A168" s="466" t="s">
        <v>322</v>
      </c>
      <c r="B168" s="486"/>
      <c r="C168" s="485"/>
      <c r="D168" s="486" t="s">
        <v>67</v>
      </c>
      <c r="E168" s="485" t="s">
        <v>67</v>
      </c>
      <c r="F168" s="486" t="s">
        <v>67</v>
      </c>
      <c r="G168" s="485" t="s">
        <v>67</v>
      </c>
      <c r="H168" s="486"/>
      <c r="I168" s="485"/>
      <c r="J168" s="486"/>
      <c r="K168" s="487"/>
    </row>
    <row r="169" spans="1:11" x14ac:dyDescent="0.2">
      <c r="A169" s="441" t="s">
        <v>313</v>
      </c>
      <c r="B169" s="442">
        <v>0</v>
      </c>
      <c r="C169" s="443">
        <v>0</v>
      </c>
      <c r="D169" s="442">
        <v>0</v>
      </c>
      <c r="E169" s="443">
        <v>0</v>
      </c>
      <c r="F169" s="442">
        <v>0</v>
      </c>
      <c r="G169" s="443">
        <v>0</v>
      </c>
      <c r="H169" s="442">
        <v>0</v>
      </c>
      <c r="I169" s="443">
        <v>0</v>
      </c>
      <c r="J169" s="442">
        <v>0</v>
      </c>
      <c r="K169" s="443">
        <v>0</v>
      </c>
    </row>
    <row r="170" spans="1:11" x14ac:dyDescent="0.2">
      <c r="A170" s="445" t="s">
        <v>314</v>
      </c>
      <c r="B170" s="446">
        <v>0</v>
      </c>
      <c r="C170" s="447">
        <v>0</v>
      </c>
      <c r="D170" s="446">
        <v>0</v>
      </c>
      <c r="E170" s="447">
        <v>0</v>
      </c>
      <c r="F170" s="446">
        <v>0</v>
      </c>
      <c r="G170" s="447">
        <v>0</v>
      </c>
      <c r="H170" s="446">
        <v>0</v>
      </c>
      <c r="I170" s="447">
        <v>0</v>
      </c>
      <c r="J170" s="446">
        <v>0</v>
      </c>
      <c r="K170" s="447">
        <v>0</v>
      </c>
    </row>
    <row r="171" spans="1:11" x14ac:dyDescent="0.2">
      <c r="A171" s="445" t="s">
        <v>315</v>
      </c>
      <c r="B171" s="446">
        <v>0</v>
      </c>
      <c r="C171" s="447">
        <v>0</v>
      </c>
      <c r="D171" s="446">
        <v>0</v>
      </c>
      <c r="E171" s="447">
        <v>0</v>
      </c>
      <c r="F171" s="446">
        <v>0</v>
      </c>
      <c r="G171" s="447">
        <v>0</v>
      </c>
      <c r="H171" s="446">
        <v>0</v>
      </c>
      <c r="I171" s="447">
        <v>0</v>
      </c>
      <c r="J171" s="446">
        <v>0</v>
      </c>
      <c r="K171" s="447">
        <v>0</v>
      </c>
    </row>
    <row r="172" spans="1:11" x14ac:dyDescent="0.2">
      <c r="A172" s="449" t="s">
        <v>316</v>
      </c>
      <c r="B172" s="446">
        <v>0</v>
      </c>
      <c r="C172" s="447">
        <v>278191.19848919456</v>
      </c>
      <c r="D172" s="446">
        <v>0</v>
      </c>
      <c r="E172" s="447">
        <v>293302.27223021281</v>
      </c>
      <c r="F172" s="446">
        <v>0</v>
      </c>
      <c r="G172" s="447">
        <v>312093.35792322748</v>
      </c>
      <c r="H172" s="446">
        <v>0</v>
      </c>
      <c r="I172" s="447">
        <v>324966.71999999997</v>
      </c>
      <c r="J172" s="446">
        <v>0</v>
      </c>
      <c r="K172" s="447">
        <v>336150.16999999993</v>
      </c>
    </row>
    <row r="173" spans="1:11" x14ac:dyDescent="0.2">
      <c r="A173" s="449" t="s">
        <v>317</v>
      </c>
      <c r="B173" s="446">
        <v>0</v>
      </c>
      <c r="C173" s="447">
        <v>0</v>
      </c>
      <c r="D173" s="446">
        <v>0</v>
      </c>
      <c r="E173" s="447">
        <v>0</v>
      </c>
      <c r="F173" s="446">
        <v>0</v>
      </c>
      <c r="G173" s="447">
        <v>0</v>
      </c>
      <c r="H173" s="446">
        <v>0</v>
      </c>
      <c r="I173" s="447">
        <v>0</v>
      </c>
      <c r="J173" s="446">
        <v>0</v>
      </c>
      <c r="K173" s="447">
        <v>0</v>
      </c>
    </row>
    <row r="174" spans="1:11" ht="5.0999999999999996" customHeight="1" x14ac:dyDescent="0.2">
      <c r="A174" s="451"/>
      <c r="B174" s="452"/>
      <c r="C174" s="453"/>
      <c r="D174" s="452"/>
      <c r="E174" s="453" t="s">
        <v>67</v>
      </c>
      <c r="F174" s="452"/>
      <c r="G174" s="453" t="s">
        <v>67</v>
      </c>
      <c r="H174" s="452"/>
      <c r="I174" s="453"/>
      <c r="J174" s="452"/>
      <c r="K174" s="453"/>
    </row>
    <row r="175" spans="1:11" ht="12" thickBot="1" x14ac:dyDescent="0.25">
      <c r="A175" s="455" t="s">
        <v>319</v>
      </c>
      <c r="B175" s="456">
        <f t="shared" ref="B175:C175" si="30">SUM(B169:B174)</f>
        <v>0</v>
      </c>
      <c r="C175" s="457">
        <f t="shared" si="30"/>
        <v>278191.19848919456</v>
      </c>
      <c r="D175" s="456">
        <f t="shared" ref="D175:I175" si="31">SUM(D169:D174)</f>
        <v>0</v>
      </c>
      <c r="E175" s="457">
        <f t="shared" si="31"/>
        <v>293302.27223021281</v>
      </c>
      <c r="F175" s="456">
        <f t="shared" si="31"/>
        <v>0</v>
      </c>
      <c r="G175" s="457">
        <v>312093.35792322748</v>
      </c>
      <c r="H175" s="456">
        <f t="shared" si="31"/>
        <v>0</v>
      </c>
      <c r="I175" s="457">
        <f t="shared" si="31"/>
        <v>324966.71999999997</v>
      </c>
      <c r="J175" s="456">
        <v>0</v>
      </c>
      <c r="K175" s="457">
        <f t="shared" ref="K175" si="32">SUM(K169:K174)</f>
        <v>336150.16999999993</v>
      </c>
    </row>
    <row r="176" spans="1:11" ht="12" thickTop="1" x14ac:dyDescent="0.2">
      <c r="A176" s="492"/>
      <c r="B176" s="460"/>
      <c r="C176" s="474"/>
      <c r="D176" s="460" t="s">
        <v>67</v>
      </c>
      <c r="E176" s="474" t="s">
        <v>67</v>
      </c>
      <c r="F176" s="460" t="s">
        <v>67</v>
      </c>
      <c r="G176" s="474" t="s">
        <v>67</v>
      </c>
      <c r="H176" s="460"/>
      <c r="I176" s="474"/>
      <c r="J176" s="460"/>
      <c r="K176" s="474"/>
    </row>
    <row r="177" spans="1:11" x14ac:dyDescent="0.2">
      <c r="A177" s="478"/>
      <c r="B177" s="424"/>
      <c r="C177" s="425"/>
      <c r="D177" s="424" t="s">
        <v>67</v>
      </c>
      <c r="E177" s="425" t="s">
        <v>67</v>
      </c>
      <c r="F177" s="424" t="s">
        <v>67</v>
      </c>
      <c r="G177" s="425" t="s">
        <v>67</v>
      </c>
      <c r="H177" s="424"/>
      <c r="I177" s="425"/>
      <c r="J177" s="424"/>
      <c r="K177" s="425"/>
    </row>
    <row r="178" spans="1:11" x14ac:dyDescent="0.2">
      <c r="A178" s="466" t="s">
        <v>323</v>
      </c>
      <c r="B178" s="486"/>
      <c r="C178" s="485"/>
      <c r="D178" s="486" t="s">
        <v>67</v>
      </c>
      <c r="E178" s="485" t="s">
        <v>67</v>
      </c>
      <c r="F178" s="486" t="s">
        <v>67</v>
      </c>
      <c r="G178" s="485" t="s">
        <v>67</v>
      </c>
      <c r="H178" s="486"/>
      <c r="I178" s="485"/>
      <c r="J178" s="486"/>
      <c r="K178" s="487"/>
    </row>
    <row r="179" spans="1:11" x14ac:dyDescent="0.2">
      <c r="A179" s="441" t="s">
        <v>313</v>
      </c>
      <c r="B179" s="442">
        <v>0</v>
      </c>
      <c r="C179" s="443">
        <v>0</v>
      </c>
      <c r="D179" s="442">
        <v>0</v>
      </c>
      <c r="E179" s="443">
        <v>0</v>
      </c>
      <c r="F179" s="442">
        <v>0</v>
      </c>
      <c r="G179" s="443">
        <v>0</v>
      </c>
      <c r="H179" s="442">
        <v>0</v>
      </c>
      <c r="I179" s="443">
        <v>0</v>
      </c>
      <c r="J179" s="442">
        <v>0</v>
      </c>
      <c r="K179" s="443">
        <v>0</v>
      </c>
    </row>
    <row r="180" spans="1:11" x14ac:dyDescent="0.2">
      <c r="A180" s="445" t="s">
        <v>314</v>
      </c>
      <c r="B180" s="446">
        <v>0</v>
      </c>
      <c r="C180" s="447">
        <v>0</v>
      </c>
      <c r="D180" s="446">
        <v>0</v>
      </c>
      <c r="E180" s="447">
        <v>0</v>
      </c>
      <c r="F180" s="446">
        <v>0</v>
      </c>
      <c r="G180" s="447">
        <v>0</v>
      </c>
      <c r="H180" s="446">
        <v>0</v>
      </c>
      <c r="I180" s="447">
        <v>0</v>
      </c>
      <c r="J180" s="446">
        <v>0</v>
      </c>
      <c r="K180" s="447">
        <v>0</v>
      </c>
    </row>
    <row r="181" spans="1:11" x14ac:dyDescent="0.2">
      <c r="A181" s="445" t="s">
        <v>315</v>
      </c>
      <c r="B181" s="446">
        <v>0</v>
      </c>
      <c r="C181" s="447">
        <v>0</v>
      </c>
      <c r="D181" s="446">
        <v>0</v>
      </c>
      <c r="E181" s="447">
        <v>0</v>
      </c>
      <c r="F181" s="446">
        <v>0</v>
      </c>
      <c r="G181" s="447">
        <v>0</v>
      </c>
      <c r="H181" s="446">
        <v>0</v>
      </c>
      <c r="I181" s="447">
        <v>0</v>
      </c>
      <c r="J181" s="446">
        <v>0</v>
      </c>
      <c r="K181" s="447">
        <v>0</v>
      </c>
    </row>
    <row r="182" spans="1:11" x14ac:dyDescent="0.2">
      <c r="A182" s="449" t="s">
        <v>316</v>
      </c>
      <c r="B182" s="446">
        <v>0</v>
      </c>
      <c r="C182" s="447">
        <v>550271.91880011628</v>
      </c>
      <c r="D182" s="446">
        <v>0</v>
      </c>
      <c r="E182" s="447">
        <v>666671.64862063783</v>
      </c>
      <c r="F182" s="446">
        <v>0</v>
      </c>
      <c r="G182" s="447">
        <v>716305.68436709524</v>
      </c>
      <c r="H182" s="446">
        <v>0</v>
      </c>
      <c r="I182" s="447">
        <v>790529.34000000008</v>
      </c>
      <c r="J182" s="446">
        <v>0</v>
      </c>
      <c r="K182" s="447">
        <v>819417.12</v>
      </c>
    </row>
    <row r="183" spans="1:11" x14ac:dyDescent="0.2">
      <c r="A183" s="449" t="s">
        <v>317</v>
      </c>
      <c r="B183" s="446">
        <v>0</v>
      </c>
      <c r="C183" s="447">
        <v>0</v>
      </c>
      <c r="D183" s="446">
        <v>0</v>
      </c>
      <c r="E183" s="447">
        <v>0</v>
      </c>
      <c r="F183" s="446">
        <v>0</v>
      </c>
      <c r="G183" s="447">
        <v>0</v>
      </c>
      <c r="H183" s="446">
        <v>0</v>
      </c>
      <c r="I183" s="447">
        <v>0</v>
      </c>
      <c r="J183" s="446">
        <v>0</v>
      </c>
      <c r="K183" s="447">
        <v>0</v>
      </c>
    </row>
    <row r="184" spans="1:11" ht="5.0999999999999996" customHeight="1" x14ac:dyDescent="0.2">
      <c r="A184" s="451"/>
      <c r="B184" s="452"/>
      <c r="C184" s="453"/>
      <c r="D184" s="452"/>
      <c r="E184" s="453" t="s">
        <v>67</v>
      </c>
      <c r="F184" s="452"/>
      <c r="G184" s="453" t="s">
        <v>67</v>
      </c>
      <c r="H184" s="452"/>
      <c r="I184" s="453"/>
      <c r="J184" s="452"/>
      <c r="K184" s="453"/>
    </row>
    <row r="185" spans="1:11" ht="12" thickBot="1" x14ac:dyDescent="0.25">
      <c r="A185" s="455" t="s">
        <v>319</v>
      </c>
      <c r="B185" s="456">
        <f t="shared" ref="B185:C185" si="33">SUM(B179:B184)</f>
        <v>0</v>
      </c>
      <c r="C185" s="457">
        <f t="shared" si="33"/>
        <v>550271.91880011628</v>
      </c>
      <c r="D185" s="456">
        <f t="shared" ref="D185:I185" si="34">SUM(D179:D184)</f>
        <v>0</v>
      </c>
      <c r="E185" s="457">
        <f t="shared" si="34"/>
        <v>666671.64862063783</v>
      </c>
      <c r="F185" s="456">
        <f t="shared" si="34"/>
        <v>0</v>
      </c>
      <c r="G185" s="457">
        <v>716305.68436709524</v>
      </c>
      <c r="H185" s="456">
        <f t="shared" si="34"/>
        <v>0</v>
      </c>
      <c r="I185" s="457">
        <f t="shared" si="34"/>
        <v>790529.34000000008</v>
      </c>
      <c r="J185" s="456">
        <v>0</v>
      </c>
      <c r="K185" s="457">
        <f t="shared" ref="K185" si="35">SUM(K179:K184)</f>
        <v>819417.12</v>
      </c>
    </row>
    <row r="186" spans="1:11" ht="12" thickTop="1" x14ac:dyDescent="0.2">
      <c r="A186" s="477"/>
      <c r="B186" s="460"/>
      <c r="C186" s="474"/>
      <c r="D186" s="460" t="s">
        <v>67</v>
      </c>
      <c r="E186" s="474" t="s">
        <v>67</v>
      </c>
      <c r="F186" s="460" t="s">
        <v>67</v>
      </c>
      <c r="G186" s="474" t="s">
        <v>67</v>
      </c>
      <c r="H186" s="460"/>
      <c r="I186" s="474"/>
      <c r="J186" s="460"/>
      <c r="K186" s="474"/>
    </row>
    <row r="187" spans="1:11" x14ac:dyDescent="0.2">
      <c r="A187" s="478"/>
      <c r="B187" s="424"/>
      <c r="C187" s="425"/>
      <c r="D187" s="424" t="s">
        <v>67</v>
      </c>
      <c r="E187" s="425" t="s">
        <v>67</v>
      </c>
      <c r="F187" s="424" t="s">
        <v>67</v>
      </c>
      <c r="G187" s="425" t="s">
        <v>67</v>
      </c>
      <c r="H187" s="424"/>
      <c r="I187" s="425"/>
      <c r="J187" s="424"/>
      <c r="K187" s="425"/>
    </row>
    <row r="188" spans="1:11" ht="15" customHeight="1" x14ac:dyDescent="0.2">
      <c r="A188" s="479" t="s">
        <v>328</v>
      </c>
      <c r="B188" s="481"/>
      <c r="C188" s="480"/>
      <c r="D188" s="481" t="s">
        <v>67</v>
      </c>
      <c r="E188" s="480" t="s">
        <v>67</v>
      </c>
      <c r="F188" s="481" t="s">
        <v>67</v>
      </c>
      <c r="G188" s="480" t="s">
        <v>67</v>
      </c>
      <c r="H188" s="481"/>
      <c r="I188" s="480"/>
      <c r="J188" s="481"/>
      <c r="K188" s="482"/>
    </row>
    <row r="189" spans="1:11" x14ac:dyDescent="0.2">
      <c r="A189" s="483"/>
      <c r="B189" s="424"/>
      <c r="C189" s="425"/>
      <c r="D189" s="424" t="s">
        <v>67</v>
      </c>
      <c r="E189" s="425" t="s">
        <v>67</v>
      </c>
      <c r="F189" s="424" t="s">
        <v>67</v>
      </c>
      <c r="G189" s="425" t="s">
        <v>67</v>
      </c>
      <c r="H189" s="424"/>
      <c r="I189" s="425"/>
      <c r="J189" s="424"/>
      <c r="K189" s="484"/>
    </row>
    <row r="190" spans="1:11" x14ac:dyDescent="0.2">
      <c r="A190" s="466" t="s">
        <v>320</v>
      </c>
      <c r="B190" s="486"/>
      <c r="C190" s="485"/>
      <c r="D190" s="486" t="s">
        <v>67</v>
      </c>
      <c r="E190" s="485" t="s">
        <v>67</v>
      </c>
      <c r="F190" s="486" t="s">
        <v>67</v>
      </c>
      <c r="G190" s="485" t="s">
        <v>67</v>
      </c>
      <c r="H190" s="486"/>
      <c r="I190" s="502"/>
      <c r="J190" s="486"/>
      <c r="K190" s="487"/>
    </row>
    <row r="191" spans="1:11" x14ac:dyDescent="0.2">
      <c r="A191" s="441" t="s">
        <v>313</v>
      </c>
      <c r="B191" s="444">
        <v>8.25</v>
      </c>
      <c r="C191" s="443">
        <v>538935.85464624083</v>
      </c>
      <c r="D191" s="444">
        <v>9</v>
      </c>
      <c r="E191" s="443">
        <v>589398.36776197178</v>
      </c>
      <c r="F191" s="444">
        <v>10</v>
      </c>
      <c r="G191" s="443">
        <v>681847.52849457751</v>
      </c>
      <c r="H191" s="444">
        <v>12</v>
      </c>
      <c r="I191" s="443">
        <v>817747.43000000017</v>
      </c>
      <c r="J191" s="444">
        <v>14</v>
      </c>
      <c r="K191" s="443">
        <v>941797.25000000023</v>
      </c>
    </row>
    <row r="192" spans="1:11" x14ac:dyDescent="0.2">
      <c r="A192" s="445" t="s">
        <v>314</v>
      </c>
      <c r="B192" s="448">
        <v>1</v>
      </c>
      <c r="C192" s="447">
        <v>50936.625617859412</v>
      </c>
      <c r="D192" s="448">
        <v>1.5</v>
      </c>
      <c r="E192" s="447">
        <v>63205.221279418562</v>
      </c>
      <c r="F192" s="448">
        <v>2.5</v>
      </c>
      <c r="G192" s="447">
        <v>118193.54120368641</v>
      </c>
      <c r="H192" s="448">
        <v>3</v>
      </c>
      <c r="I192" s="447">
        <v>156192.1035</v>
      </c>
      <c r="J192" s="448">
        <v>3</v>
      </c>
      <c r="K192" s="447">
        <v>160060.45174999998</v>
      </c>
    </row>
    <row r="193" spans="1:11" x14ac:dyDescent="0.2">
      <c r="A193" s="445" t="s">
        <v>315</v>
      </c>
      <c r="B193" s="448">
        <v>0</v>
      </c>
      <c r="C193" s="447">
        <v>0</v>
      </c>
      <c r="D193" s="448">
        <v>0</v>
      </c>
      <c r="E193" s="447">
        <v>0</v>
      </c>
      <c r="F193" s="448">
        <v>0</v>
      </c>
      <c r="G193" s="447">
        <v>0</v>
      </c>
      <c r="H193" s="448">
        <v>0</v>
      </c>
      <c r="I193" s="447">
        <v>0</v>
      </c>
      <c r="J193" s="448">
        <v>0</v>
      </c>
      <c r="K193" s="447">
        <v>0</v>
      </c>
    </row>
    <row r="194" spans="1:11" x14ac:dyDescent="0.2">
      <c r="A194" s="449" t="s">
        <v>316</v>
      </c>
      <c r="B194" s="448">
        <v>14.514166666666668</v>
      </c>
      <c r="C194" s="447">
        <v>1265781.7061838377</v>
      </c>
      <c r="D194" s="448">
        <v>14.253333333333334</v>
      </c>
      <c r="E194" s="447">
        <v>1274244.5153980039</v>
      </c>
      <c r="F194" s="448">
        <v>15.515000000000001</v>
      </c>
      <c r="G194" s="447">
        <v>1352722.2681158539</v>
      </c>
      <c r="H194" s="448">
        <v>15</v>
      </c>
      <c r="I194" s="447">
        <v>1470161.7465000004</v>
      </c>
      <c r="J194" s="448">
        <v>15</v>
      </c>
      <c r="K194" s="447">
        <v>1515807.27825</v>
      </c>
    </row>
    <row r="195" spans="1:11" x14ac:dyDescent="0.2">
      <c r="A195" s="449" t="s">
        <v>317</v>
      </c>
      <c r="B195" s="448">
        <v>0</v>
      </c>
      <c r="C195" s="447">
        <v>0</v>
      </c>
      <c r="D195" s="448">
        <v>0</v>
      </c>
      <c r="E195" s="447">
        <v>0</v>
      </c>
      <c r="F195" s="448">
        <v>0</v>
      </c>
      <c r="G195" s="447">
        <v>0</v>
      </c>
      <c r="H195" s="448">
        <v>0</v>
      </c>
      <c r="I195" s="447">
        <v>0</v>
      </c>
      <c r="J195" s="448">
        <v>0</v>
      </c>
      <c r="K195" s="447">
        <v>0</v>
      </c>
    </row>
    <row r="196" spans="1:11" ht="5.0999999999999996" customHeight="1" x14ac:dyDescent="0.2">
      <c r="A196" s="451"/>
      <c r="B196" s="454"/>
      <c r="C196" s="453"/>
      <c r="D196" s="454" t="s">
        <v>67</v>
      </c>
      <c r="E196" s="453" t="s">
        <v>67</v>
      </c>
      <c r="F196" s="454" t="s">
        <v>67</v>
      </c>
      <c r="G196" s="453" t="s">
        <v>67</v>
      </c>
      <c r="H196" s="454"/>
      <c r="I196" s="453"/>
      <c r="J196" s="454"/>
      <c r="K196" s="453"/>
    </row>
    <row r="197" spans="1:11" ht="12" thickBot="1" x14ac:dyDescent="0.25">
      <c r="A197" s="455" t="s">
        <v>319</v>
      </c>
      <c r="B197" s="458">
        <f t="shared" ref="B197:K197" si="36">SUM(B191:B196)</f>
        <v>23.764166666666668</v>
      </c>
      <c r="C197" s="457">
        <f t="shared" si="36"/>
        <v>1855654.186447938</v>
      </c>
      <c r="D197" s="458">
        <f t="shared" si="36"/>
        <v>24.753333333333334</v>
      </c>
      <c r="E197" s="457">
        <f t="shared" si="36"/>
        <v>1926848.1044393941</v>
      </c>
      <c r="F197" s="458">
        <f t="shared" si="36"/>
        <v>28.015000000000001</v>
      </c>
      <c r="G197" s="457">
        <v>2152763.3378141178</v>
      </c>
      <c r="H197" s="458">
        <f t="shared" si="36"/>
        <v>30</v>
      </c>
      <c r="I197" s="457">
        <f t="shared" si="36"/>
        <v>2444101.2800000003</v>
      </c>
      <c r="J197" s="458">
        <f t="shared" si="36"/>
        <v>32</v>
      </c>
      <c r="K197" s="457">
        <f t="shared" si="36"/>
        <v>2617664.9800000004</v>
      </c>
    </row>
    <row r="198" spans="1:11" ht="12" thickTop="1" x14ac:dyDescent="0.2">
      <c r="A198" s="488"/>
      <c r="B198" s="460"/>
      <c r="C198" s="474"/>
      <c r="D198" s="460" t="s">
        <v>67</v>
      </c>
      <c r="E198" s="474" t="s">
        <v>67</v>
      </c>
      <c r="F198" s="460" t="s">
        <v>67</v>
      </c>
      <c r="G198" s="474" t="s">
        <v>67</v>
      </c>
      <c r="H198" s="460"/>
      <c r="I198" s="474"/>
      <c r="J198" s="460"/>
      <c r="K198" s="489"/>
    </row>
    <row r="199" spans="1:11" x14ac:dyDescent="0.2">
      <c r="A199" s="483"/>
      <c r="B199" s="424"/>
      <c r="C199" s="425"/>
      <c r="D199" s="424" t="s">
        <v>67</v>
      </c>
      <c r="E199" s="425" t="s">
        <v>67</v>
      </c>
      <c r="F199" s="424" t="s">
        <v>67</v>
      </c>
      <c r="G199" s="425" t="s">
        <v>67</v>
      </c>
      <c r="H199" s="424"/>
      <c r="I199" s="425"/>
      <c r="J199" s="424"/>
      <c r="K199" s="484"/>
    </row>
    <row r="200" spans="1:11" x14ac:dyDescent="0.2">
      <c r="A200" s="466" t="s">
        <v>322</v>
      </c>
      <c r="B200" s="486"/>
      <c r="C200" s="485"/>
      <c r="D200" s="486" t="s">
        <v>67</v>
      </c>
      <c r="E200" s="485" t="s">
        <v>67</v>
      </c>
      <c r="F200" s="486" t="s">
        <v>67</v>
      </c>
      <c r="G200" s="485" t="s">
        <v>67</v>
      </c>
      <c r="H200" s="486"/>
      <c r="I200" s="485"/>
      <c r="J200" s="486"/>
      <c r="K200" s="487"/>
    </row>
    <row r="201" spans="1:11" x14ac:dyDescent="0.2">
      <c r="A201" s="441" t="s">
        <v>313</v>
      </c>
      <c r="B201" s="442">
        <v>0</v>
      </c>
      <c r="C201" s="443">
        <v>0</v>
      </c>
      <c r="D201" s="442">
        <v>0</v>
      </c>
      <c r="E201" s="443">
        <v>0</v>
      </c>
      <c r="F201" s="442">
        <v>0</v>
      </c>
      <c r="G201" s="443">
        <v>0</v>
      </c>
      <c r="H201" s="442">
        <v>0</v>
      </c>
      <c r="I201" s="443">
        <v>0</v>
      </c>
      <c r="J201" s="442">
        <v>0</v>
      </c>
      <c r="K201" s="443">
        <v>0</v>
      </c>
    </row>
    <row r="202" spans="1:11" x14ac:dyDescent="0.2">
      <c r="A202" s="445" t="s">
        <v>314</v>
      </c>
      <c r="B202" s="446">
        <v>0</v>
      </c>
      <c r="C202" s="447">
        <v>3299.4631762634363</v>
      </c>
      <c r="D202" s="446">
        <v>0</v>
      </c>
      <c r="E202" s="447">
        <v>5127.846002096182</v>
      </c>
      <c r="F202" s="446">
        <v>0</v>
      </c>
      <c r="G202" s="447">
        <v>8805.7480838272822</v>
      </c>
      <c r="H202" s="446">
        <v>0</v>
      </c>
      <c r="I202" s="447">
        <v>8031.1165000000001</v>
      </c>
      <c r="J202" s="446">
        <v>0</v>
      </c>
      <c r="K202" s="447">
        <v>8272.1082499999993</v>
      </c>
    </row>
    <row r="203" spans="1:11" x14ac:dyDescent="0.2">
      <c r="A203" s="445" t="s">
        <v>315</v>
      </c>
      <c r="B203" s="446">
        <v>0</v>
      </c>
      <c r="C203" s="447">
        <v>0</v>
      </c>
      <c r="D203" s="446">
        <v>0</v>
      </c>
      <c r="E203" s="447">
        <v>0</v>
      </c>
      <c r="F203" s="446">
        <v>0</v>
      </c>
      <c r="G203" s="447">
        <v>0</v>
      </c>
      <c r="H203" s="446">
        <v>0</v>
      </c>
      <c r="I203" s="447">
        <v>0</v>
      </c>
      <c r="J203" s="446">
        <v>0</v>
      </c>
      <c r="K203" s="447">
        <v>0</v>
      </c>
    </row>
    <row r="204" spans="1:11" x14ac:dyDescent="0.2">
      <c r="A204" s="449" t="s">
        <v>316</v>
      </c>
      <c r="B204" s="446">
        <v>0</v>
      </c>
      <c r="C204" s="447">
        <v>190163.74990933947</v>
      </c>
      <c r="D204" s="446">
        <v>0</v>
      </c>
      <c r="E204" s="447">
        <v>216346.59214797668</v>
      </c>
      <c r="F204" s="446">
        <v>0</v>
      </c>
      <c r="G204" s="447">
        <v>235373.94642836752</v>
      </c>
      <c r="H204" s="446">
        <v>0</v>
      </c>
      <c r="I204" s="447">
        <v>247494.57</v>
      </c>
      <c r="J204" s="446">
        <v>0</v>
      </c>
      <c r="K204" s="447">
        <v>255842.95</v>
      </c>
    </row>
    <row r="205" spans="1:11" x14ac:dyDescent="0.2">
      <c r="A205" s="449" t="s">
        <v>317</v>
      </c>
      <c r="B205" s="446">
        <v>0</v>
      </c>
      <c r="C205" s="447">
        <v>0</v>
      </c>
      <c r="D205" s="446">
        <v>0</v>
      </c>
      <c r="E205" s="447">
        <v>0</v>
      </c>
      <c r="F205" s="446">
        <v>0</v>
      </c>
      <c r="G205" s="447">
        <v>0</v>
      </c>
      <c r="H205" s="446">
        <v>0</v>
      </c>
      <c r="I205" s="447">
        <v>0</v>
      </c>
      <c r="J205" s="446">
        <v>0</v>
      </c>
      <c r="K205" s="447">
        <v>0</v>
      </c>
    </row>
    <row r="206" spans="1:11" ht="5.0999999999999996" customHeight="1" x14ac:dyDescent="0.2">
      <c r="A206" s="451"/>
      <c r="B206" s="452"/>
      <c r="C206" s="453"/>
      <c r="D206" s="452"/>
      <c r="E206" s="453"/>
      <c r="F206" s="452"/>
      <c r="G206" s="453"/>
      <c r="H206" s="452"/>
      <c r="I206" s="453"/>
      <c r="J206" s="452"/>
      <c r="K206" s="453"/>
    </row>
    <row r="207" spans="1:11" ht="12" thickBot="1" x14ac:dyDescent="0.25">
      <c r="A207" s="455" t="s">
        <v>319</v>
      </c>
      <c r="B207" s="456">
        <f t="shared" ref="B207:C207" si="37">SUM(B201:B206)</f>
        <v>0</v>
      </c>
      <c r="C207" s="457">
        <f t="shared" si="37"/>
        <v>193463.21308560291</v>
      </c>
      <c r="D207" s="456">
        <f t="shared" ref="D207:I207" si="38">SUM(D201:D206)</f>
        <v>0</v>
      </c>
      <c r="E207" s="457">
        <f t="shared" si="38"/>
        <v>221474.43815007288</v>
      </c>
      <c r="F207" s="456">
        <f t="shared" si="38"/>
        <v>0</v>
      </c>
      <c r="G207" s="457">
        <v>244179.69451219481</v>
      </c>
      <c r="H207" s="456">
        <f t="shared" si="38"/>
        <v>0</v>
      </c>
      <c r="I207" s="457">
        <f t="shared" si="38"/>
        <v>255525.68650000001</v>
      </c>
      <c r="J207" s="456">
        <v>0</v>
      </c>
      <c r="K207" s="457">
        <f t="shared" ref="K207" si="39">SUM(K201:K206)</f>
        <v>264115.05825</v>
      </c>
    </row>
    <row r="208" spans="1:11" ht="12" thickTop="1" x14ac:dyDescent="0.2">
      <c r="A208" s="488"/>
      <c r="B208" s="460"/>
      <c r="C208" s="474"/>
      <c r="D208" s="460" t="s">
        <v>67</v>
      </c>
      <c r="E208" s="474" t="s">
        <v>67</v>
      </c>
      <c r="F208" s="460" t="s">
        <v>67</v>
      </c>
      <c r="G208" s="474" t="s">
        <v>67</v>
      </c>
      <c r="H208" s="460"/>
      <c r="I208" s="474"/>
      <c r="J208" s="460"/>
      <c r="K208" s="489"/>
    </row>
    <row r="209" spans="1:11" x14ac:dyDescent="0.2">
      <c r="A209" s="483"/>
      <c r="B209" s="424"/>
      <c r="C209" s="425"/>
      <c r="D209" s="424" t="s">
        <v>67</v>
      </c>
      <c r="E209" s="425" t="s">
        <v>67</v>
      </c>
      <c r="F209" s="424" t="s">
        <v>67</v>
      </c>
      <c r="G209" s="425" t="s">
        <v>67</v>
      </c>
      <c r="H209" s="424"/>
      <c r="I209" s="425"/>
      <c r="J209" s="424"/>
      <c r="K209" s="484"/>
    </row>
    <row r="210" spans="1:11" x14ac:dyDescent="0.2">
      <c r="A210" s="466" t="s">
        <v>323</v>
      </c>
      <c r="B210" s="486"/>
      <c r="C210" s="485"/>
      <c r="D210" s="486" t="s">
        <v>67</v>
      </c>
      <c r="E210" s="485" t="s">
        <v>67</v>
      </c>
      <c r="F210" s="486" t="s">
        <v>67</v>
      </c>
      <c r="G210" s="485" t="s">
        <v>67</v>
      </c>
      <c r="H210" s="486"/>
      <c r="I210" s="485"/>
      <c r="J210" s="486"/>
      <c r="K210" s="487"/>
    </row>
    <row r="211" spans="1:11" x14ac:dyDescent="0.2">
      <c r="A211" s="441" t="s">
        <v>313</v>
      </c>
      <c r="B211" s="442">
        <v>0</v>
      </c>
      <c r="C211" s="443">
        <v>0</v>
      </c>
      <c r="D211" s="444">
        <v>0</v>
      </c>
      <c r="E211" s="443">
        <v>0</v>
      </c>
      <c r="F211" s="444">
        <v>0</v>
      </c>
      <c r="G211" s="443">
        <v>0</v>
      </c>
      <c r="H211" s="444">
        <v>0</v>
      </c>
      <c r="I211" s="443">
        <v>0</v>
      </c>
      <c r="J211" s="444">
        <v>0</v>
      </c>
      <c r="K211" s="443">
        <v>0</v>
      </c>
    </row>
    <row r="212" spans="1:11" x14ac:dyDescent="0.2">
      <c r="A212" s="445" t="s">
        <v>314</v>
      </c>
      <c r="B212" s="446">
        <v>0</v>
      </c>
      <c r="C212" s="447">
        <v>0</v>
      </c>
      <c r="D212" s="448">
        <v>0</v>
      </c>
      <c r="E212" s="447">
        <v>0</v>
      </c>
      <c r="F212" s="448">
        <v>0</v>
      </c>
      <c r="G212" s="447">
        <v>0</v>
      </c>
      <c r="H212" s="448">
        <v>0</v>
      </c>
      <c r="I212" s="447">
        <v>0</v>
      </c>
      <c r="J212" s="448">
        <v>0</v>
      </c>
      <c r="K212" s="447">
        <v>0</v>
      </c>
    </row>
    <row r="213" spans="1:11" x14ac:dyDescent="0.2">
      <c r="A213" s="445" t="s">
        <v>315</v>
      </c>
      <c r="B213" s="446">
        <v>0</v>
      </c>
      <c r="C213" s="447">
        <v>0</v>
      </c>
      <c r="D213" s="448">
        <v>0</v>
      </c>
      <c r="E213" s="447">
        <v>0</v>
      </c>
      <c r="F213" s="448">
        <v>0</v>
      </c>
      <c r="G213" s="447">
        <v>0</v>
      </c>
      <c r="H213" s="448">
        <v>0</v>
      </c>
      <c r="I213" s="447">
        <v>0</v>
      </c>
      <c r="J213" s="448">
        <v>0</v>
      </c>
      <c r="K213" s="447">
        <v>0</v>
      </c>
    </row>
    <row r="214" spans="1:11" x14ac:dyDescent="0.2">
      <c r="A214" s="449" t="s">
        <v>316</v>
      </c>
      <c r="B214" s="446">
        <v>0</v>
      </c>
      <c r="C214" s="447">
        <v>172831.3533966114</v>
      </c>
      <c r="D214" s="448">
        <v>0</v>
      </c>
      <c r="E214" s="447">
        <v>193642.77073372307</v>
      </c>
      <c r="F214" s="448">
        <v>0</v>
      </c>
      <c r="G214" s="447">
        <v>218071.45454649697</v>
      </c>
      <c r="H214" s="448">
        <v>0</v>
      </c>
      <c r="I214" s="447">
        <v>315015.34999999992</v>
      </c>
      <c r="J214" s="448">
        <v>0</v>
      </c>
      <c r="K214" s="447">
        <v>325641.91000000003</v>
      </c>
    </row>
    <row r="215" spans="1:11" x14ac:dyDescent="0.2">
      <c r="A215" s="449" t="s">
        <v>317</v>
      </c>
      <c r="B215" s="446">
        <v>0</v>
      </c>
      <c r="C215" s="447">
        <v>0</v>
      </c>
      <c r="D215" s="448">
        <v>0</v>
      </c>
      <c r="E215" s="447">
        <v>0</v>
      </c>
      <c r="F215" s="448">
        <v>0</v>
      </c>
      <c r="G215" s="447">
        <v>0</v>
      </c>
      <c r="H215" s="448">
        <v>0</v>
      </c>
      <c r="I215" s="447">
        <v>0</v>
      </c>
      <c r="J215" s="448">
        <v>0</v>
      </c>
      <c r="K215" s="447">
        <v>0</v>
      </c>
    </row>
    <row r="216" spans="1:11" ht="5.0999999999999996" customHeight="1" x14ac:dyDescent="0.2">
      <c r="A216" s="451"/>
      <c r="B216" s="452"/>
      <c r="C216" s="453"/>
      <c r="D216" s="454"/>
      <c r="E216" s="453" t="s">
        <v>67</v>
      </c>
      <c r="F216" s="454"/>
      <c r="G216" s="453" t="s">
        <v>67</v>
      </c>
      <c r="H216" s="454"/>
      <c r="I216" s="453"/>
      <c r="J216" s="454"/>
      <c r="K216" s="453"/>
    </row>
    <row r="217" spans="1:11" ht="12" thickBot="1" x14ac:dyDescent="0.25">
      <c r="A217" s="455" t="s">
        <v>319</v>
      </c>
      <c r="B217" s="456">
        <f t="shared" ref="B217:C217" si="40">SUM(B211:B216)</f>
        <v>0</v>
      </c>
      <c r="C217" s="457">
        <f t="shared" si="40"/>
        <v>172831.3533966114</v>
      </c>
      <c r="D217" s="458">
        <v>0</v>
      </c>
      <c r="E217" s="457">
        <f t="shared" ref="E217" si="41">SUM(E211:E216)</f>
        <v>193642.77073372307</v>
      </c>
      <c r="F217" s="458">
        <v>0</v>
      </c>
      <c r="G217" s="457">
        <v>218071.45454649697</v>
      </c>
      <c r="H217" s="458">
        <v>0</v>
      </c>
      <c r="I217" s="457">
        <f t="shared" ref="I217" si="42">SUM(I211:I216)</f>
        <v>315015.34999999992</v>
      </c>
      <c r="J217" s="458">
        <v>0</v>
      </c>
      <c r="K217" s="457">
        <f t="shared" ref="K217" si="43">SUM(K211:K216)</f>
        <v>325641.91000000003</v>
      </c>
    </row>
    <row r="218" spans="1:11" ht="12" thickTop="1" x14ac:dyDescent="0.2">
      <c r="A218" s="477"/>
      <c r="B218" s="460"/>
      <c r="C218" s="474"/>
      <c r="D218" s="460" t="s">
        <v>67</v>
      </c>
      <c r="E218" s="474" t="s">
        <v>67</v>
      </c>
      <c r="F218" s="460" t="s">
        <v>67</v>
      </c>
      <c r="G218" s="474" t="s">
        <v>67</v>
      </c>
      <c r="H218" s="460"/>
      <c r="I218" s="474"/>
      <c r="J218" s="460"/>
      <c r="K218" s="474"/>
    </row>
    <row r="219" spans="1:11" x14ac:dyDescent="0.2">
      <c r="A219" s="478"/>
      <c r="B219" s="424"/>
      <c r="C219" s="425"/>
      <c r="D219" s="424" t="s">
        <v>67</v>
      </c>
      <c r="E219" s="425" t="s">
        <v>67</v>
      </c>
      <c r="F219" s="424" t="s">
        <v>67</v>
      </c>
      <c r="G219" s="425" t="s">
        <v>67</v>
      </c>
      <c r="H219" s="424"/>
      <c r="I219" s="425"/>
      <c r="J219" s="424"/>
      <c r="K219" s="425"/>
    </row>
    <row r="220" spans="1:11" ht="15" customHeight="1" x14ac:dyDescent="0.2">
      <c r="A220" s="479" t="s">
        <v>330</v>
      </c>
      <c r="B220" s="481"/>
      <c r="C220" s="480"/>
      <c r="D220" s="481" t="s">
        <v>67</v>
      </c>
      <c r="E220" s="480" t="s">
        <v>67</v>
      </c>
      <c r="F220" s="481" t="s">
        <v>67</v>
      </c>
      <c r="G220" s="480" t="s">
        <v>67</v>
      </c>
      <c r="H220" s="481"/>
      <c r="I220" s="480"/>
      <c r="J220" s="481"/>
      <c r="K220" s="482"/>
    </row>
    <row r="221" spans="1:11" x14ac:dyDescent="0.2">
      <c r="A221" s="483"/>
      <c r="B221" s="424"/>
      <c r="C221" s="425"/>
      <c r="D221" s="424" t="s">
        <v>67</v>
      </c>
      <c r="E221" s="425" t="s">
        <v>67</v>
      </c>
      <c r="F221" s="424" t="s">
        <v>67</v>
      </c>
      <c r="G221" s="425" t="s">
        <v>67</v>
      </c>
      <c r="H221" s="424"/>
      <c r="I221" s="425"/>
      <c r="J221" s="424"/>
      <c r="K221" s="484"/>
    </row>
    <row r="222" spans="1:11" x14ac:dyDescent="0.2">
      <c r="A222" s="466" t="s">
        <v>320</v>
      </c>
      <c r="B222" s="486"/>
      <c r="C222" s="485"/>
      <c r="D222" s="486" t="s">
        <v>67</v>
      </c>
      <c r="E222" s="485" t="s">
        <v>67</v>
      </c>
      <c r="F222" s="486" t="s">
        <v>67</v>
      </c>
      <c r="G222" s="485" t="s">
        <v>67</v>
      </c>
      <c r="H222" s="486"/>
      <c r="I222" s="485"/>
      <c r="J222" s="486"/>
      <c r="K222" s="487"/>
    </row>
    <row r="223" spans="1:11" x14ac:dyDescent="0.2">
      <c r="A223" s="441" t="s">
        <v>313</v>
      </c>
      <c r="B223" s="444">
        <v>21.75</v>
      </c>
      <c r="C223" s="443">
        <v>1588672.0405850366</v>
      </c>
      <c r="D223" s="444">
        <v>20.500000000000004</v>
      </c>
      <c r="E223" s="443">
        <v>1503762.6710540166</v>
      </c>
      <c r="F223" s="444">
        <v>23.916666666666668</v>
      </c>
      <c r="G223" s="443">
        <v>1760410.7811993738</v>
      </c>
      <c r="H223" s="444">
        <v>26</v>
      </c>
      <c r="I223" s="443">
        <v>1933602.7199999997</v>
      </c>
      <c r="J223" s="444">
        <v>29</v>
      </c>
      <c r="K223" s="443">
        <v>2273781.92</v>
      </c>
    </row>
    <row r="224" spans="1:11" x14ac:dyDescent="0.2">
      <c r="A224" s="445" t="s">
        <v>314</v>
      </c>
      <c r="B224" s="448">
        <v>6</v>
      </c>
      <c r="C224" s="447">
        <v>299536.28148026246</v>
      </c>
      <c r="D224" s="448">
        <v>5.333333333333333</v>
      </c>
      <c r="E224" s="447">
        <v>270742.23754520185</v>
      </c>
      <c r="F224" s="448">
        <v>4.166666666666667</v>
      </c>
      <c r="G224" s="447">
        <v>210047.59473560157</v>
      </c>
      <c r="H224" s="448">
        <v>5</v>
      </c>
      <c r="I224" s="447">
        <v>279160.08</v>
      </c>
      <c r="J224" s="448">
        <v>6</v>
      </c>
      <c r="K224" s="447">
        <v>344272.76</v>
      </c>
    </row>
    <row r="225" spans="1:11" x14ac:dyDescent="0.2">
      <c r="A225" s="445" t="s">
        <v>315</v>
      </c>
      <c r="B225" s="448">
        <v>0</v>
      </c>
      <c r="C225" s="447">
        <v>0</v>
      </c>
      <c r="D225" s="448">
        <v>0</v>
      </c>
      <c r="E225" s="447">
        <v>0</v>
      </c>
      <c r="F225" s="448">
        <v>0</v>
      </c>
      <c r="G225" s="447">
        <v>0</v>
      </c>
      <c r="H225" s="448">
        <v>0</v>
      </c>
      <c r="I225" s="447">
        <v>0</v>
      </c>
      <c r="J225" s="448">
        <v>0</v>
      </c>
      <c r="K225" s="447">
        <v>0</v>
      </c>
    </row>
    <row r="226" spans="1:11" x14ac:dyDescent="0.2">
      <c r="A226" s="449" t="s">
        <v>316</v>
      </c>
      <c r="B226" s="448">
        <v>159.68</v>
      </c>
      <c r="C226" s="447">
        <v>13892465.102390727</v>
      </c>
      <c r="D226" s="448">
        <v>154.32249999999999</v>
      </c>
      <c r="E226" s="447">
        <v>13783960.448018713</v>
      </c>
      <c r="F226" s="448">
        <v>153.16416666666669</v>
      </c>
      <c r="G226" s="447">
        <v>14026515.067409569</v>
      </c>
      <c r="H226" s="448">
        <v>156</v>
      </c>
      <c r="I226" s="447">
        <v>14880039.539999999</v>
      </c>
      <c r="J226" s="448">
        <v>179</v>
      </c>
      <c r="K226" s="447">
        <v>17600130.350000001</v>
      </c>
    </row>
    <row r="227" spans="1:11" x14ac:dyDescent="0.2">
      <c r="A227" s="449" t="s">
        <v>317</v>
      </c>
      <c r="B227" s="448">
        <v>0</v>
      </c>
      <c r="C227" s="447">
        <v>0</v>
      </c>
      <c r="D227" s="448">
        <v>0</v>
      </c>
      <c r="E227" s="447">
        <v>0</v>
      </c>
      <c r="F227" s="448">
        <v>0</v>
      </c>
      <c r="G227" s="447">
        <v>0</v>
      </c>
      <c r="H227" s="448">
        <v>0</v>
      </c>
      <c r="I227" s="447">
        <v>0</v>
      </c>
      <c r="J227" s="448">
        <v>0</v>
      </c>
      <c r="K227" s="447">
        <v>0</v>
      </c>
    </row>
    <row r="228" spans="1:11" ht="5.0999999999999996" customHeight="1" x14ac:dyDescent="0.2">
      <c r="A228" s="451"/>
      <c r="B228" s="454"/>
      <c r="C228" s="453"/>
      <c r="D228" s="454" t="s">
        <v>67</v>
      </c>
      <c r="E228" s="453" t="s">
        <v>67</v>
      </c>
      <c r="F228" s="454" t="s">
        <v>67</v>
      </c>
      <c r="G228" s="453" t="s">
        <v>67</v>
      </c>
      <c r="H228" s="454"/>
      <c r="I228" s="453"/>
      <c r="J228" s="454"/>
      <c r="K228" s="453"/>
    </row>
    <row r="229" spans="1:11" ht="12" thickBot="1" x14ac:dyDescent="0.25">
      <c r="A229" s="455" t="s">
        <v>319</v>
      </c>
      <c r="B229" s="458">
        <f t="shared" ref="B229:K229" si="44">SUM(B223:B228)</f>
        <v>187.43</v>
      </c>
      <c r="C229" s="457">
        <f t="shared" si="44"/>
        <v>15780673.424456026</v>
      </c>
      <c r="D229" s="458">
        <f t="shared" si="44"/>
        <v>180.15583333333333</v>
      </c>
      <c r="E229" s="457">
        <f t="shared" si="44"/>
        <v>15558465.356617931</v>
      </c>
      <c r="F229" s="458">
        <f t="shared" si="44"/>
        <v>181.24750000000003</v>
      </c>
      <c r="G229" s="457">
        <v>15996973.443344545</v>
      </c>
      <c r="H229" s="458">
        <f t="shared" si="44"/>
        <v>187</v>
      </c>
      <c r="I229" s="457">
        <f t="shared" si="44"/>
        <v>17092802.34</v>
      </c>
      <c r="J229" s="458">
        <f t="shared" si="44"/>
        <v>214</v>
      </c>
      <c r="K229" s="457">
        <f t="shared" si="44"/>
        <v>20218185.030000001</v>
      </c>
    </row>
    <row r="230" spans="1:11" ht="12" thickTop="1" x14ac:dyDescent="0.2">
      <c r="A230" s="488"/>
      <c r="B230" s="460"/>
      <c r="C230" s="474"/>
      <c r="D230" s="460" t="s">
        <v>67</v>
      </c>
      <c r="E230" s="474" t="s">
        <v>67</v>
      </c>
      <c r="F230" s="460" t="s">
        <v>67</v>
      </c>
      <c r="G230" s="474" t="s">
        <v>67</v>
      </c>
      <c r="H230" s="460"/>
      <c r="I230" s="474"/>
      <c r="J230" s="460"/>
      <c r="K230" s="489"/>
    </row>
    <row r="231" spans="1:11" x14ac:dyDescent="0.2">
      <c r="A231" s="483"/>
      <c r="B231" s="424"/>
      <c r="C231" s="425"/>
      <c r="D231" s="424" t="s">
        <v>67</v>
      </c>
      <c r="E231" s="425" t="s">
        <v>67</v>
      </c>
      <c r="F231" s="424" t="s">
        <v>67</v>
      </c>
      <c r="G231" s="425" t="s">
        <v>67</v>
      </c>
      <c r="H231" s="424"/>
      <c r="I231" s="425"/>
      <c r="J231" s="424"/>
      <c r="K231" s="484"/>
    </row>
    <row r="232" spans="1:11" x14ac:dyDescent="0.2">
      <c r="A232" s="466" t="s">
        <v>322</v>
      </c>
      <c r="B232" s="486"/>
      <c r="C232" s="485"/>
      <c r="D232" s="486" t="s">
        <v>67</v>
      </c>
      <c r="E232" s="485" t="s">
        <v>67</v>
      </c>
      <c r="F232" s="486" t="s">
        <v>67</v>
      </c>
      <c r="G232" s="485" t="s">
        <v>67</v>
      </c>
      <c r="H232" s="486"/>
      <c r="I232" s="485"/>
      <c r="J232" s="486"/>
      <c r="K232" s="487"/>
    </row>
    <row r="233" spans="1:11" x14ac:dyDescent="0.2">
      <c r="A233" s="441" t="s">
        <v>313</v>
      </c>
      <c r="B233" s="442">
        <v>0</v>
      </c>
      <c r="C233" s="443">
        <v>0</v>
      </c>
      <c r="D233" s="442">
        <v>0</v>
      </c>
      <c r="E233" s="443">
        <v>0</v>
      </c>
      <c r="F233" s="442">
        <v>0</v>
      </c>
      <c r="G233" s="443">
        <v>0</v>
      </c>
      <c r="H233" s="442">
        <v>0</v>
      </c>
      <c r="I233" s="443">
        <v>0</v>
      </c>
      <c r="J233" s="442">
        <v>0</v>
      </c>
      <c r="K233" s="443">
        <v>0</v>
      </c>
    </row>
    <row r="234" spans="1:11" x14ac:dyDescent="0.2">
      <c r="A234" s="445" t="s">
        <v>314</v>
      </c>
      <c r="B234" s="446">
        <v>0</v>
      </c>
      <c r="C234" s="447">
        <v>34003.206446636505</v>
      </c>
      <c r="D234" s="446">
        <v>0</v>
      </c>
      <c r="E234" s="447">
        <v>40167.626488741684</v>
      </c>
      <c r="F234" s="446">
        <v>0</v>
      </c>
      <c r="G234" s="447">
        <v>27749.161234685838</v>
      </c>
      <c r="H234" s="446">
        <v>0</v>
      </c>
      <c r="I234" s="447">
        <v>31257.325125000003</v>
      </c>
      <c r="J234" s="446">
        <v>0</v>
      </c>
      <c r="K234" s="447">
        <v>32302.751550000001</v>
      </c>
    </row>
    <row r="235" spans="1:11" x14ac:dyDescent="0.2">
      <c r="A235" s="445" t="s">
        <v>315</v>
      </c>
      <c r="B235" s="446">
        <v>0</v>
      </c>
      <c r="C235" s="447">
        <v>0</v>
      </c>
      <c r="D235" s="446">
        <v>0</v>
      </c>
      <c r="E235" s="447">
        <v>0</v>
      </c>
      <c r="F235" s="446">
        <v>0</v>
      </c>
      <c r="G235" s="447">
        <v>0</v>
      </c>
      <c r="H235" s="446">
        <v>0</v>
      </c>
      <c r="I235" s="447">
        <v>0</v>
      </c>
      <c r="J235" s="446">
        <v>0</v>
      </c>
      <c r="K235" s="447">
        <v>0</v>
      </c>
    </row>
    <row r="236" spans="1:11" x14ac:dyDescent="0.2">
      <c r="A236" s="449" t="s">
        <v>316</v>
      </c>
      <c r="B236" s="446">
        <v>0</v>
      </c>
      <c r="C236" s="447">
        <v>1353422.4545245031</v>
      </c>
      <c r="D236" s="446">
        <v>0</v>
      </c>
      <c r="E236" s="447">
        <v>1774527.0449105906</v>
      </c>
      <c r="F236" s="446">
        <v>0</v>
      </c>
      <c r="G236" s="447">
        <v>1896901.9413354406</v>
      </c>
      <c r="H236" s="446">
        <v>0</v>
      </c>
      <c r="I236" s="447">
        <v>2181726.4699999997</v>
      </c>
      <c r="J236" s="446">
        <v>0</v>
      </c>
      <c r="K236" s="447">
        <v>2255789.61</v>
      </c>
    </row>
    <row r="237" spans="1:11" x14ac:dyDescent="0.2">
      <c r="A237" s="449" t="s">
        <v>317</v>
      </c>
      <c r="B237" s="446">
        <v>0</v>
      </c>
      <c r="C237" s="447">
        <v>0</v>
      </c>
      <c r="D237" s="446">
        <v>0</v>
      </c>
      <c r="E237" s="447">
        <v>0</v>
      </c>
      <c r="F237" s="446">
        <v>0</v>
      </c>
      <c r="G237" s="447">
        <v>0</v>
      </c>
      <c r="H237" s="446">
        <v>0</v>
      </c>
      <c r="I237" s="447">
        <v>0</v>
      </c>
      <c r="J237" s="446">
        <v>0</v>
      </c>
      <c r="K237" s="447">
        <v>0</v>
      </c>
    </row>
    <row r="238" spans="1:11" ht="5.0999999999999996" customHeight="1" x14ac:dyDescent="0.2">
      <c r="A238" s="451"/>
      <c r="B238" s="452"/>
      <c r="C238" s="453"/>
      <c r="D238" s="452"/>
      <c r="E238" s="453" t="s">
        <v>67</v>
      </c>
      <c r="F238" s="452"/>
      <c r="G238" s="453" t="s">
        <v>67</v>
      </c>
      <c r="H238" s="452"/>
      <c r="I238" s="453"/>
      <c r="J238" s="452"/>
      <c r="K238" s="453"/>
    </row>
    <row r="239" spans="1:11" ht="12" thickBot="1" x14ac:dyDescent="0.25">
      <c r="A239" s="455" t="s">
        <v>319</v>
      </c>
      <c r="B239" s="456">
        <f t="shared" ref="B239:C239" si="45">SUM(B233:B238)</f>
        <v>0</v>
      </c>
      <c r="C239" s="457">
        <f t="shared" si="45"/>
        <v>1387425.6609711396</v>
      </c>
      <c r="D239" s="456">
        <f t="shared" ref="D239:I239" si="46">SUM(D233:D238)</f>
        <v>0</v>
      </c>
      <c r="E239" s="457">
        <f t="shared" si="46"/>
        <v>1814694.6713993324</v>
      </c>
      <c r="F239" s="456">
        <f t="shared" si="46"/>
        <v>0</v>
      </c>
      <c r="G239" s="457">
        <v>1924651.1025701265</v>
      </c>
      <c r="H239" s="456">
        <f t="shared" si="46"/>
        <v>0</v>
      </c>
      <c r="I239" s="457">
        <f t="shared" si="46"/>
        <v>2212983.7951249997</v>
      </c>
      <c r="J239" s="456">
        <v>0</v>
      </c>
      <c r="K239" s="457">
        <f t="shared" ref="K239" si="47">SUM(K233:K238)</f>
        <v>2288092.36155</v>
      </c>
    </row>
    <row r="240" spans="1:11" ht="12" thickTop="1" x14ac:dyDescent="0.2">
      <c r="A240" s="488"/>
      <c r="B240" s="460"/>
      <c r="C240" s="474"/>
      <c r="D240" s="460" t="s">
        <v>67</v>
      </c>
      <c r="E240" s="474" t="s">
        <v>67</v>
      </c>
      <c r="F240" s="460" t="s">
        <v>67</v>
      </c>
      <c r="G240" s="474" t="s">
        <v>67</v>
      </c>
      <c r="H240" s="460"/>
      <c r="I240" s="474"/>
      <c r="J240" s="460"/>
      <c r="K240" s="489"/>
    </row>
    <row r="241" spans="1:11" x14ac:dyDescent="0.2">
      <c r="A241" s="483"/>
      <c r="B241" s="424"/>
      <c r="C241" s="425"/>
      <c r="D241" s="424" t="s">
        <v>67</v>
      </c>
      <c r="E241" s="425" t="s">
        <v>67</v>
      </c>
      <c r="F241" s="424" t="s">
        <v>67</v>
      </c>
      <c r="G241" s="425" t="s">
        <v>67</v>
      </c>
      <c r="H241" s="424"/>
      <c r="I241" s="425"/>
      <c r="J241" s="424"/>
      <c r="K241" s="484"/>
    </row>
    <row r="242" spans="1:11" x14ac:dyDescent="0.2">
      <c r="A242" s="466" t="s">
        <v>323</v>
      </c>
      <c r="B242" s="486"/>
      <c r="C242" s="485"/>
      <c r="D242" s="486" t="s">
        <v>67</v>
      </c>
      <c r="E242" s="485" t="s">
        <v>67</v>
      </c>
      <c r="F242" s="486" t="s">
        <v>67</v>
      </c>
      <c r="G242" s="485" t="s">
        <v>67</v>
      </c>
      <c r="H242" s="486"/>
      <c r="I242" s="485"/>
      <c r="J242" s="486"/>
      <c r="K242" s="487"/>
    </row>
    <row r="243" spans="1:11" x14ac:dyDescent="0.2">
      <c r="A243" s="441" t="s">
        <v>313</v>
      </c>
      <c r="B243" s="442">
        <v>0</v>
      </c>
      <c r="C243" s="443">
        <v>0</v>
      </c>
      <c r="D243" s="442">
        <v>0</v>
      </c>
      <c r="E243" s="443">
        <v>0</v>
      </c>
      <c r="F243" s="442">
        <v>0</v>
      </c>
      <c r="G243" s="443">
        <v>0</v>
      </c>
      <c r="H243" s="442">
        <v>0</v>
      </c>
      <c r="I243" s="443">
        <v>0</v>
      </c>
      <c r="J243" s="442">
        <v>0</v>
      </c>
      <c r="K243" s="443">
        <v>0</v>
      </c>
    </row>
    <row r="244" spans="1:11" x14ac:dyDescent="0.2">
      <c r="A244" s="445" t="s">
        <v>314</v>
      </c>
      <c r="B244" s="446">
        <v>0</v>
      </c>
      <c r="C244" s="447">
        <v>15219.2781127216</v>
      </c>
      <c r="D244" s="446">
        <v>0</v>
      </c>
      <c r="E244" s="447">
        <v>13441.423210488472</v>
      </c>
      <c r="F244" s="446">
        <v>0</v>
      </c>
      <c r="G244" s="447">
        <v>8260.0531154136934</v>
      </c>
      <c r="H244" s="446">
        <v>0</v>
      </c>
      <c r="I244" s="447">
        <v>9012.8799999999992</v>
      </c>
      <c r="J244" s="446">
        <v>0</v>
      </c>
      <c r="K244" s="447">
        <v>9320.74</v>
      </c>
    </row>
    <row r="245" spans="1:11" x14ac:dyDescent="0.2">
      <c r="A245" s="445" t="s">
        <v>315</v>
      </c>
      <c r="B245" s="446">
        <v>0</v>
      </c>
      <c r="C245" s="447">
        <v>0</v>
      </c>
      <c r="D245" s="446">
        <v>0</v>
      </c>
      <c r="E245" s="447">
        <v>0</v>
      </c>
      <c r="F245" s="446">
        <v>0</v>
      </c>
      <c r="G245" s="447">
        <v>0</v>
      </c>
      <c r="H245" s="446">
        <v>0</v>
      </c>
      <c r="I245" s="447">
        <v>0</v>
      </c>
      <c r="J245" s="446">
        <v>0</v>
      </c>
      <c r="K245" s="447">
        <v>0</v>
      </c>
    </row>
    <row r="246" spans="1:11" x14ac:dyDescent="0.2">
      <c r="A246" s="449" t="s">
        <v>316</v>
      </c>
      <c r="B246" s="446">
        <v>0</v>
      </c>
      <c r="C246" s="447">
        <v>2586900.3083155043</v>
      </c>
      <c r="D246" s="446">
        <v>0</v>
      </c>
      <c r="E246" s="447">
        <v>2551736.6409473331</v>
      </c>
      <c r="F246" s="446">
        <v>0</v>
      </c>
      <c r="G246" s="447">
        <v>2604786.6020500436</v>
      </c>
      <c r="H246" s="446">
        <v>0</v>
      </c>
      <c r="I246" s="447">
        <v>2544659.2799999998</v>
      </c>
      <c r="J246" s="446">
        <v>0</v>
      </c>
      <c r="K246" s="447">
        <v>2669773.2799999998</v>
      </c>
    </row>
    <row r="247" spans="1:11" x14ac:dyDescent="0.2">
      <c r="A247" s="449" t="s">
        <v>317</v>
      </c>
      <c r="B247" s="446">
        <v>0</v>
      </c>
      <c r="C247" s="447">
        <v>0</v>
      </c>
      <c r="D247" s="446">
        <v>0</v>
      </c>
      <c r="E247" s="447">
        <v>0</v>
      </c>
      <c r="F247" s="446">
        <v>0</v>
      </c>
      <c r="G247" s="447">
        <v>0</v>
      </c>
      <c r="H247" s="446">
        <v>0</v>
      </c>
      <c r="I247" s="447">
        <v>0</v>
      </c>
      <c r="J247" s="446">
        <v>0</v>
      </c>
      <c r="K247" s="447">
        <v>0</v>
      </c>
    </row>
    <row r="248" spans="1:11" ht="5.0999999999999996" customHeight="1" x14ac:dyDescent="0.2">
      <c r="A248" s="451"/>
      <c r="B248" s="452"/>
      <c r="C248" s="453"/>
      <c r="D248" s="452"/>
      <c r="E248" s="453" t="s">
        <v>67</v>
      </c>
      <c r="F248" s="452"/>
      <c r="G248" s="453" t="s">
        <v>67</v>
      </c>
      <c r="H248" s="452"/>
      <c r="I248" s="453"/>
      <c r="J248" s="452"/>
      <c r="K248" s="453"/>
    </row>
    <row r="249" spans="1:11" ht="12" thickBot="1" x14ac:dyDescent="0.25">
      <c r="A249" s="455" t="s">
        <v>319</v>
      </c>
      <c r="B249" s="456">
        <f t="shared" ref="B249:C249" si="48">SUM(B243:B248)</f>
        <v>0</v>
      </c>
      <c r="C249" s="457">
        <f t="shared" si="48"/>
        <v>2602119.586428226</v>
      </c>
      <c r="D249" s="456">
        <f t="shared" ref="D249:I249" si="49">SUM(D243:D248)</f>
        <v>0</v>
      </c>
      <c r="E249" s="457">
        <f t="shared" si="49"/>
        <v>2565178.0641578217</v>
      </c>
      <c r="F249" s="456">
        <f t="shared" si="49"/>
        <v>0</v>
      </c>
      <c r="G249" s="457">
        <v>2613046.6551654572</v>
      </c>
      <c r="H249" s="456">
        <f t="shared" si="49"/>
        <v>0</v>
      </c>
      <c r="I249" s="457">
        <f t="shared" si="49"/>
        <v>2553672.1599999997</v>
      </c>
      <c r="J249" s="456">
        <v>0</v>
      </c>
      <c r="K249" s="457">
        <f t="shared" ref="K249" si="50">SUM(K243:K248)</f>
        <v>2679094.02</v>
      </c>
    </row>
    <row r="250" spans="1:11" ht="12" thickTop="1" x14ac:dyDescent="0.2">
      <c r="A250" s="477"/>
      <c r="B250" s="460"/>
      <c r="C250" s="474"/>
      <c r="D250" s="460" t="s">
        <v>67</v>
      </c>
      <c r="E250" s="474" t="s">
        <v>67</v>
      </c>
      <c r="F250" s="460" t="s">
        <v>67</v>
      </c>
      <c r="G250" s="474" t="s">
        <v>67</v>
      </c>
      <c r="H250" s="460"/>
      <c r="I250" s="474"/>
      <c r="J250" s="460"/>
      <c r="K250" s="474"/>
    </row>
    <row r="251" spans="1:11" ht="6" customHeight="1" x14ac:dyDescent="0.2">
      <c r="A251" s="478"/>
      <c r="B251" s="424"/>
      <c r="C251" s="425"/>
      <c r="D251" s="424"/>
      <c r="E251" s="425"/>
      <c r="F251" s="424"/>
      <c r="G251" s="425"/>
      <c r="H251" s="424"/>
      <c r="I251" s="425"/>
      <c r="J251" s="424"/>
      <c r="K251" s="425"/>
    </row>
    <row r="252" spans="1:11" ht="15" customHeight="1" x14ac:dyDescent="0.2">
      <c r="A252" s="493" t="s">
        <v>331</v>
      </c>
      <c r="B252" s="481"/>
      <c r="C252" s="480"/>
      <c r="D252" s="481" t="s">
        <v>67</v>
      </c>
      <c r="E252" s="480" t="s">
        <v>67</v>
      </c>
      <c r="F252" s="481" t="s">
        <v>67</v>
      </c>
      <c r="G252" s="480" t="s">
        <v>67</v>
      </c>
      <c r="H252" s="481"/>
      <c r="I252" s="480"/>
      <c r="J252" s="481"/>
      <c r="K252" s="482"/>
    </row>
    <row r="253" spans="1:11" x14ac:dyDescent="0.2">
      <c r="A253" s="483"/>
      <c r="B253" s="424"/>
      <c r="C253" s="425"/>
      <c r="D253" s="424" t="s">
        <v>67</v>
      </c>
      <c r="E253" s="425" t="s">
        <v>67</v>
      </c>
      <c r="F253" s="424" t="s">
        <v>67</v>
      </c>
      <c r="G253" s="425" t="s">
        <v>67</v>
      </c>
      <c r="H253" s="424"/>
      <c r="I253" s="425"/>
      <c r="J253" s="424"/>
      <c r="K253" s="484"/>
    </row>
    <row r="254" spans="1:11" x14ac:dyDescent="0.2">
      <c r="A254" s="466" t="s">
        <v>320</v>
      </c>
      <c r="B254" s="486"/>
      <c r="C254" s="485"/>
      <c r="D254" s="486" t="s">
        <v>67</v>
      </c>
      <c r="E254" s="485" t="s">
        <v>67</v>
      </c>
      <c r="F254" s="486" t="s">
        <v>67</v>
      </c>
      <c r="G254" s="485" t="s">
        <v>67</v>
      </c>
      <c r="H254" s="486"/>
      <c r="I254" s="485"/>
      <c r="J254" s="486"/>
      <c r="K254" s="487"/>
    </row>
    <row r="255" spans="1:11" x14ac:dyDescent="0.2">
      <c r="A255" s="441" t="s">
        <v>313</v>
      </c>
      <c r="B255" s="444">
        <v>0</v>
      </c>
      <c r="C255" s="443">
        <v>0</v>
      </c>
      <c r="D255" s="444">
        <v>0</v>
      </c>
      <c r="E255" s="443">
        <v>0</v>
      </c>
      <c r="F255" s="444">
        <v>0</v>
      </c>
      <c r="G255" s="443">
        <v>0</v>
      </c>
      <c r="H255" s="444">
        <v>0</v>
      </c>
      <c r="I255" s="443">
        <v>0</v>
      </c>
      <c r="J255" s="444">
        <v>0</v>
      </c>
      <c r="K255" s="443">
        <v>0</v>
      </c>
    </row>
    <row r="256" spans="1:11" x14ac:dyDescent="0.2">
      <c r="A256" s="445" t="s">
        <v>314</v>
      </c>
      <c r="B256" s="448">
        <v>0</v>
      </c>
      <c r="C256" s="447">
        <v>0</v>
      </c>
      <c r="D256" s="448">
        <v>0</v>
      </c>
      <c r="E256" s="447">
        <v>0</v>
      </c>
      <c r="F256" s="448">
        <v>0</v>
      </c>
      <c r="G256" s="447">
        <v>0</v>
      </c>
      <c r="H256" s="448">
        <v>0</v>
      </c>
      <c r="I256" s="447">
        <v>0</v>
      </c>
      <c r="J256" s="448">
        <v>0</v>
      </c>
      <c r="K256" s="447">
        <v>0</v>
      </c>
    </row>
    <row r="257" spans="1:11" x14ac:dyDescent="0.2">
      <c r="A257" s="445" t="s">
        <v>315</v>
      </c>
      <c r="B257" s="448">
        <v>0</v>
      </c>
      <c r="C257" s="447">
        <v>0</v>
      </c>
      <c r="D257" s="448">
        <v>0</v>
      </c>
      <c r="E257" s="447">
        <v>0</v>
      </c>
      <c r="F257" s="448">
        <v>0</v>
      </c>
      <c r="G257" s="447">
        <v>0</v>
      </c>
      <c r="H257" s="448">
        <v>0</v>
      </c>
      <c r="I257" s="447">
        <v>0</v>
      </c>
      <c r="J257" s="448">
        <v>0</v>
      </c>
      <c r="K257" s="447">
        <v>0</v>
      </c>
    </row>
    <row r="258" spans="1:11" x14ac:dyDescent="0.2">
      <c r="A258" s="449" t="s">
        <v>316</v>
      </c>
      <c r="B258" s="448">
        <v>38.18333333333333</v>
      </c>
      <c r="C258" s="447">
        <v>3215960.2816945422</v>
      </c>
      <c r="D258" s="448">
        <v>40.149999999999991</v>
      </c>
      <c r="E258" s="447">
        <v>3555561.7583297351</v>
      </c>
      <c r="F258" s="448">
        <v>44.259166666666665</v>
      </c>
      <c r="G258" s="447">
        <v>4068804.221424601</v>
      </c>
      <c r="H258" s="448">
        <v>38</v>
      </c>
      <c r="I258" s="447">
        <v>3709905.18</v>
      </c>
      <c r="J258" s="448">
        <v>38</v>
      </c>
      <c r="K258" s="447">
        <v>3817378.04</v>
      </c>
    </row>
    <row r="259" spans="1:11" x14ac:dyDescent="0.2">
      <c r="A259" s="449" t="s">
        <v>317</v>
      </c>
      <c r="B259" s="448">
        <v>0</v>
      </c>
      <c r="C259" s="447">
        <v>0</v>
      </c>
      <c r="D259" s="448">
        <v>0</v>
      </c>
      <c r="E259" s="447">
        <v>0</v>
      </c>
      <c r="F259" s="448">
        <v>0</v>
      </c>
      <c r="G259" s="447">
        <v>0</v>
      </c>
      <c r="H259" s="448">
        <v>0</v>
      </c>
      <c r="I259" s="447">
        <v>0</v>
      </c>
      <c r="J259" s="448">
        <v>0</v>
      </c>
      <c r="K259" s="447">
        <v>0</v>
      </c>
    </row>
    <row r="260" spans="1:11" ht="5.0999999999999996" customHeight="1" x14ac:dyDescent="0.2">
      <c r="A260" s="451"/>
      <c r="B260" s="454"/>
      <c r="C260" s="453"/>
      <c r="D260" s="454" t="s">
        <v>67</v>
      </c>
      <c r="E260" s="453" t="s">
        <v>67</v>
      </c>
      <c r="F260" s="454" t="s">
        <v>67</v>
      </c>
      <c r="G260" s="453" t="s">
        <v>67</v>
      </c>
      <c r="H260" s="454"/>
      <c r="I260" s="453"/>
      <c r="J260" s="454"/>
      <c r="K260" s="453"/>
    </row>
    <row r="261" spans="1:11" ht="12" thickBot="1" x14ac:dyDescent="0.25">
      <c r="A261" s="455" t="s">
        <v>319</v>
      </c>
      <c r="B261" s="458">
        <f t="shared" ref="B261:K261" si="51">SUM(B255:B260)</f>
        <v>38.18333333333333</v>
      </c>
      <c r="C261" s="457">
        <f t="shared" si="51"/>
        <v>3215960.2816945422</v>
      </c>
      <c r="D261" s="458">
        <f t="shared" si="51"/>
        <v>40.149999999999991</v>
      </c>
      <c r="E261" s="457">
        <f t="shared" si="51"/>
        <v>3555561.7583297351</v>
      </c>
      <c r="F261" s="458">
        <f t="shared" si="51"/>
        <v>44.259166666666665</v>
      </c>
      <c r="G261" s="457">
        <v>4068804.221424601</v>
      </c>
      <c r="H261" s="458">
        <f t="shared" si="51"/>
        <v>38</v>
      </c>
      <c r="I261" s="457">
        <f t="shared" si="51"/>
        <v>3709905.18</v>
      </c>
      <c r="J261" s="458">
        <f t="shared" si="51"/>
        <v>38</v>
      </c>
      <c r="K261" s="457">
        <f t="shared" si="51"/>
        <v>3817378.04</v>
      </c>
    </row>
    <row r="262" spans="1:11" ht="12" thickTop="1" x14ac:dyDescent="0.2">
      <c r="A262" s="488"/>
      <c r="B262" s="460"/>
      <c r="C262" s="474"/>
      <c r="D262" s="460" t="s">
        <v>67</v>
      </c>
      <c r="E262" s="474" t="s">
        <v>67</v>
      </c>
      <c r="F262" s="460" t="s">
        <v>67</v>
      </c>
      <c r="G262" s="474" t="s">
        <v>67</v>
      </c>
      <c r="H262" s="460"/>
      <c r="I262" s="474"/>
      <c r="J262" s="460"/>
      <c r="K262" s="489"/>
    </row>
    <row r="263" spans="1:11" x14ac:dyDescent="0.2">
      <c r="A263" s="483"/>
      <c r="B263" s="424"/>
      <c r="C263" s="425"/>
      <c r="D263" s="424" t="s">
        <v>67</v>
      </c>
      <c r="E263" s="425" t="s">
        <v>67</v>
      </c>
      <c r="F263" s="424" t="s">
        <v>67</v>
      </c>
      <c r="G263" s="425" t="s">
        <v>67</v>
      </c>
      <c r="H263" s="424"/>
      <c r="I263" s="425"/>
      <c r="J263" s="424"/>
      <c r="K263" s="484"/>
    </row>
    <row r="264" spans="1:11" x14ac:dyDescent="0.2">
      <c r="A264" s="466" t="s">
        <v>322</v>
      </c>
      <c r="B264" s="486"/>
      <c r="C264" s="485"/>
      <c r="D264" s="486" t="s">
        <v>67</v>
      </c>
      <c r="E264" s="485" t="s">
        <v>67</v>
      </c>
      <c r="F264" s="486" t="s">
        <v>67</v>
      </c>
      <c r="G264" s="485" t="s">
        <v>67</v>
      </c>
      <c r="H264" s="486"/>
      <c r="I264" s="485"/>
      <c r="J264" s="486"/>
      <c r="K264" s="487"/>
    </row>
    <row r="265" spans="1:11" x14ac:dyDescent="0.2">
      <c r="A265" s="441" t="s">
        <v>313</v>
      </c>
      <c r="B265" s="442">
        <v>0</v>
      </c>
      <c r="C265" s="443">
        <v>0</v>
      </c>
      <c r="D265" s="442">
        <v>0</v>
      </c>
      <c r="E265" s="443">
        <v>0</v>
      </c>
      <c r="F265" s="442">
        <v>0</v>
      </c>
      <c r="G265" s="443">
        <v>0</v>
      </c>
      <c r="H265" s="442">
        <v>0</v>
      </c>
      <c r="I265" s="443">
        <v>0</v>
      </c>
      <c r="J265" s="442">
        <v>0</v>
      </c>
      <c r="K265" s="443">
        <v>0</v>
      </c>
    </row>
    <row r="266" spans="1:11" x14ac:dyDescent="0.2">
      <c r="A266" s="445" t="s">
        <v>314</v>
      </c>
      <c r="B266" s="446">
        <v>0</v>
      </c>
      <c r="C266" s="447">
        <v>0</v>
      </c>
      <c r="D266" s="446">
        <v>0</v>
      </c>
      <c r="E266" s="447">
        <v>0</v>
      </c>
      <c r="F266" s="446">
        <v>0</v>
      </c>
      <c r="G266" s="447">
        <v>0</v>
      </c>
      <c r="H266" s="446">
        <v>0</v>
      </c>
      <c r="I266" s="447">
        <v>0</v>
      </c>
      <c r="J266" s="446">
        <v>0</v>
      </c>
      <c r="K266" s="447">
        <v>0</v>
      </c>
    </row>
    <row r="267" spans="1:11" x14ac:dyDescent="0.2">
      <c r="A267" s="445" t="s">
        <v>315</v>
      </c>
      <c r="B267" s="446">
        <v>0</v>
      </c>
      <c r="C267" s="447">
        <v>0</v>
      </c>
      <c r="D267" s="446">
        <v>0</v>
      </c>
      <c r="E267" s="447">
        <v>0</v>
      </c>
      <c r="F267" s="446">
        <v>0</v>
      </c>
      <c r="G267" s="447">
        <v>0</v>
      </c>
      <c r="H267" s="446">
        <v>0</v>
      </c>
      <c r="I267" s="447">
        <v>0</v>
      </c>
      <c r="J267" s="446">
        <v>0</v>
      </c>
      <c r="K267" s="447">
        <v>0</v>
      </c>
    </row>
    <row r="268" spans="1:11" x14ac:dyDescent="0.2">
      <c r="A268" s="449" t="s">
        <v>316</v>
      </c>
      <c r="B268" s="446">
        <v>0</v>
      </c>
      <c r="C268" s="447">
        <v>611022.15454077686</v>
      </c>
      <c r="D268" s="446">
        <v>0</v>
      </c>
      <c r="E268" s="447">
        <v>1081429.3006079583</v>
      </c>
      <c r="F268" s="446">
        <v>0</v>
      </c>
      <c r="G268" s="447">
        <v>1065054.6211465364</v>
      </c>
      <c r="H268" s="446">
        <v>0</v>
      </c>
      <c r="I268" s="447">
        <v>1213866.9099999999</v>
      </c>
      <c r="J268" s="446">
        <v>0</v>
      </c>
      <c r="K268" s="447">
        <v>1254571.1100000001</v>
      </c>
    </row>
    <row r="269" spans="1:11" x14ac:dyDescent="0.2">
      <c r="A269" s="449" t="s">
        <v>317</v>
      </c>
      <c r="B269" s="446">
        <v>0</v>
      </c>
      <c r="C269" s="447">
        <v>0</v>
      </c>
      <c r="D269" s="446">
        <v>0</v>
      </c>
      <c r="E269" s="447">
        <v>0</v>
      </c>
      <c r="F269" s="446">
        <v>0</v>
      </c>
      <c r="G269" s="447">
        <v>0</v>
      </c>
      <c r="H269" s="446">
        <v>0</v>
      </c>
      <c r="I269" s="447">
        <v>0</v>
      </c>
      <c r="J269" s="446">
        <v>0</v>
      </c>
      <c r="K269" s="447">
        <v>0</v>
      </c>
    </row>
    <row r="270" spans="1:11" ht="5.0999999999999996" customHeight="1" x14ac:dyDescent="0.2">
      <c r="A270" s="451"/>
      <c r="B270" s="452"/>
      <c r="C270" s="453"/>
      <c r="D270" s="452"/>
      <c r="E270" s="453" t="s">
        <v>67</v>
      </c>
      <c r="F270" s="452"/>
      <c r="G270" s="453" t="s">
        <v>67</v>
      </c>
      <c r="H270" s="452"/>
      <c r="I270" s="453"/>
      <c r="J270" s="452"/>
      <c r="K270" s="453"/>
    </row>
    <row r="271" spans="1:11" ht="12" thickBot="1" x14ac:dyDescent="0.25">
      <c r="A271" s="455" t="s">
        <v>319</v>
      </c>
      <c r="B271" s="456">
        <f t="shared" ref="B271:C271" si="52">SUM(B265:B270)</f>
        <v>0</v>
      </c>
      <c r="C271" s="457">
        <f t="shared" si="52"/>
        <v>611022.15454077686</v>
      </c>
      <c r="D271" s="456">
        <f t="shared" ref="D271:I271" si="53">SUM(D265:D270)</f>
        <v>0</v>
      </c>
      <c r="E271" s="457">
        <f t="shared" si="53"/>
        <v>1081429.3006079583</v>
      </c>
      <c r="F271" s="456">
        <f t="shared" si="53"/>
        <v>0</v>
      </c>
      <c r="G271" s="457">
        <v>1065054.6211465364</v>
      </c>
      <c r="H271" s="456">
        <f t="shared" si="53"/>
        <v>0</v>
      </c>
      <c r="I271" s="457">
        <f t="shared" si="53"/>
        <v>1213866.9099999999</v>
      </c>
      <c r="J271" s="456">
        <v>0</v>
      </c>
      <c r="K271" s="457">
        <f t="shared" ref="K271" si="54">SUM(K265:K270)</f>
        <v>1254571.1100000001</v>
      </c>
    </row>
    <row r="272" spans="1:11" ht="12" thickTop="1" x14ac:dyDescent="0.2">
      <c r="A272" s="488"/>
      <c r="B272" s="460"/>
      <c r="C272" s="474"/>
      <c r="D272" s="460" t="s">
        <v>67</v>
      </c>
      <c r="E272" s="474" t="s">
        <v>67</v>
      </c>
      <c r="F272" s="460" t="s">
        <v>67</v>
      </c>
      <c r="G272" s="474" t="s">
        <v>67</v>
      </c>
      <c r="H272" s="460"/>
      <c r="I272" s="474"/>
      <c r="J272" s="460"/>
      <c r="K272" s="489"/>
    </row>
    <row r="273" spans="1:11" x14ac:dyDescent="0.2">
      <c r="A273" s="483"/>
      <c r="B273" s="424"/>
      <c r="C273" s="425"/>
      <c r="D273" s="424" t="s">
        <v>67</v>
      </c>
      <c r="E273" s="425" t="s">
        <v>67</v>
      </c>
      <c r="F273" s="424" t="s">
        <v>67</v>
      </c>
      <c r="G273" s="425" t="s">
        <v>67</v>
      </c>
      <c r="H273" s="424"/>
      <c r="I273" s="425"/>
      <c r="J273" s="424"/>
      <c r="K273" s="484"/>
    </row>
    <row r="274" spans="1:11" x14ac:dyDescent="0.2">
      <c r="A274" s="466" t="s">
        <v>323</v>
      </c>
      <c r="B274" s="486"/>
      <c r="C274" s="485"/>
      <c r="D274" s="486" t="s">
        <v>67</v>
      </c>
      <c r="E274" s="485" t="s">
        <v>67</v>
      </c>
      <c r="F274" s="486" t="s">
        <v>67</v>
      </c>
      <c r="G274" s="485" t="s">
        <v>67</v>
      </c>
      <c r="H274" s="486"/>
      <c r="I274" s="485"/>
      <c r="J274" s="486"/>
      <c r="K274" s="487"/>
    </row>
    <row r="275" spans="1:11" x14ac:dyDescent="0.2">
      <c r="A275" s="441" t="s">
        <v>313</v>
      </c>
      <c r="B275" s="442">
        <v>0</v>
      </c>
      <c r="C275" s="443">
        <v>0</v>
      </c>
      <c r="D275" s="442">
        <v>0</v>
      </c>
      <c r="E275" s="443">
        <v>0</v>
      </c>
      <c r="F275" s="442">
        <v>0</v>
      </c>
      <c r="G275" s="443">
        <v>0</v>
      </c>
      <c r="H275" s="442">
        <v>0</v>
      </c>
      <c r="I275" s="443">
        <v>0</v>
      </c>
      <c r="J275" s="442">
        <v>0</v>
      </c>
      <c r="K275" s="443">
        <v>0</v>
      </c>
    </row>
    <row r="276" spans="1:11" x14ac:dyDescent="0.2">
      <c r="A276" s="445" t="s">
        <v>314</v>
      </c>
      <c r="B276" s="446">
        <v>0</v>
      </c>
      <c r="C276" s="447">
        <v>0</v>
      </c>
      <c r="D276" s="446">
        <v>0</v>
      </c>
      <c r="E276" s="447">
        <v>0</v>
      </c>
      <c r="F276" s="446">
        <v>0</v>
      </c>
      <c r="G276" s="447">
        <v>0</v>
      </c>
      <c r="H276" s="446">
        <v>0</v>
      </c>
      <c r="I276" s="447">
        <v>0</v>
      </c>
      <c r="J276" s="446">
        <v>0</v>
      </c>
      <c r="K276" s="447">
        <v>0</v>
      </c>
    </row>
    <row r="277" spans="1:11" x14ac:dyDescent="0.2">
      <c r="A277" s="445" t="s">
        <v>315</v>
      </c>
      <c r="B277" s="446">
        <v>0</v>
      </c>
      <c r="C277" s="447">
        <v>0</v>
      </c>
      <c r="D277" s="446">
        <v>0</v>
      </c>
      <c r="E277" s="447">
        <v>0</v>
      </c>
      <c r="F277" s="446">
        <v>0</v>
      </c>
      <c r="G277" s="447">
        <v>0</v>
      </c>
      <c r="H277" s="446">
        <v>0</v>
      </c>
      <c r="I277" s="447">
        <v>0</v>
      </c>
      <c r="J277" s="446">
        <v>0</v>
      </c>
      <c r="K277" s="447">
        <v>0</v>
      </c>
    </row>
    <row r="278" spans="1:11" x14ac:dyDescent="0.2">
      <c r="A278" s="449" t="s">
        <v>316</v>
      </c>
      <c r="B278" s="446">
        <v>0</v>
      </c>
      <c r="C278" s="447">
        <v>444571.60972915357</v>
      </c>
      <c r="D278" s="446">
        <v>0</v>
      </c>
      <c r="E278" s="447">
        <v>562587.67299167789</v>
      </c>
      <c r="F278" s="446">
        <v>0</v>
      </c>
      <c r="G278" s="447">
        <v>706095.37664349307</v>
      </c>
      <c r="H278" s="446">
        <v>0</v>
      </c>
      <c r="I278" s="447">
        <v>814140.90999999992</v>
      </c>
      <c r="J278" s="446">
        <v>0</v>
      </c>
      <c r="K278" s="447">
        <v>839245.07000000007</v>
      </c>
    </row>
    <row r="279" spans="1:11" x14ac:dyDescent="0.2">
      <c r="A279" s="449" t="s">
        <v>317</v>
      </c>
      <c r="B279" s="446">
        <v>0</v>
      </c>
      <c r="C279" s="447">
        <v>0</v>
      </c>
      <c r="D279" s="446">
        <v>0</v>
      </c>
      <c r="E279" s="447">
        <v>0</v>
      </c>
      <c r="F279" s="446">
        <v>0</v>
      </c>
      <c r="G279" s="447">
        <v>0</v>
      </c>
      <c r="H279" s="446">
        <v>0</v>
      </c>
      <c r="I279" s="447">
        <v>0</v>
      </c>
      <c r="J279" s="446">
        <v>0</v>
      </c>
      <c r="K279" s="447">
        <v>0</v>
      </c>
    </row>
    <row r="280" spans="1:11" ht="5.0999999999999996" customHeight="1" x14ac:dyDescent="0.2">
      <c r="A280" s="451"/>
      <c r="B280" s="452"/>
      <c r="C280" s="453"/>
      <c r="D280" s="452"/>
      <c r="E280" s="453" t="s">
        <v>67</v>
      </c>
      <c r="F280" s="452"/>
      <c r="G280" s="453" t="s">
        <v>67</v>
      </c>
      <c r="H280" s="452"/>
      <c r="I280" s="453"/>
      <c r="J280" s="452"/>
      <c r="K280" s="453"/>
    </row>
    <row r="281" spans="1:11" ht="12" thickBot="1" x14ac:dyDescent="0.25">
      <c r="A281" s="455" t="s">
        <v>319</v>
      </c>
      <c r="B281" s="456">
        <f t="shared" ref="B281:C281" si="55">SUM(B275:B280)</f>
        <v>0</v>
      </c>
      <c r="C281" s="457">
        <f t="shared" si="55"/>
        <v>444571.60972915357</v>
      </c>
      <c r="D281" s="456">
        <f t="shared" ref="D281:I281" si="56">SUM(D275:D280)</f>
        <v>0</v>
      </c>
      <c r="E281" s="457">
        <f t="shared" si="56"/>
        <v>562587.67299167789</v>
      </c>
      <c r="F281" s="456">
        <f t="shared" si="56"/>
        <v>0</v>
      </c>
      <c r="G281" s="457">
        <v>706095.37664349307</v>
      </c>
      <c r="H281" s="456">
        <f t="shared" si="56"/>
        <v>0</v>
      </c>
      <c r="I281" s="457">
        <f t="shared" si="56"/>
        <v>814140.90999999992</v>
      </c>
      <c r="J281" s="456">
        <v>0</v>
      </c>
      <c r="K281" s="457">
        <f t="shared" ref="K281" si="57">SUM(K275:K280)</f>
        <v>839245.07000000007</v>
      </c>
    </row>
    <row r="282" spans="1:11" ht="12" thickTop="1" x14ac:dyDescent="0.2">
      <c r="A282" s="477"/>
      <c r="B282" s="460"/>
      <c r="C282" s="474"/>
      <c r="D282" s="460" t="s">
        <v>67</v>
      </c>
      <c r="E282" s="474" t="s">
        <v>67</v>
      </c>
      <c r="F282" s="460" t="s">
        <v>67</v>
      </c>
      <c r="G282" s="474" t="s">
        <v>67</v>
      </c>
      <c r="H282" s="460"/>
      <c r="I282" s="474"/>
      <c r="J282" s="460"/>
      <c r="K282" s="474"/>
    </row>
    <row r="283" spans="1:11" x14ac:dyDescent="0.2">
      <c r="A283" s="478"/>
      <c r="B283" s="424"/>
      <c r="C283" s="425"/>
      <c r="D283" s="424" t="s">
        <v>67</v>
      </c>
      <c r="E283" s="425" t="s">
        <v>67</v>
      </c>
      <c r="F283" s="424" t="s">
        <v>67</v>
      </c>
      <c r="G283" s="425" t="s">
        <v>67</v>
      </c>
      <c r="H283" s="424"/>
      <c r="I283" s="425"/>
      <c r="J283" s="424"/>
      <c r="K283" s="425"/>
    </row>
    <row r="284" spans="1:11" ht="15" customHeight="1" x14ac:dyDescent="0.2">
      <c r="A284" s="479" t="s">
        <v>332</v>
      </c>
      <c r="B284" s="481"/>
      <c r="C284" s="480"/>
      <c r="D284" s="481" t="s">
        <v>67</v>
      </c>
      <c r="E284" s="480" t="s">
        <v>67</v>
      </c>
      <c r="F284" s="481" t="s">
        <v>67</v>
      </c>
      <c r="G284" s="480" t="s">
        <v>67</v>
      </c>
      <c r="H284" s="481"/>
      <c r="I284" s="480"/>
      <c r="J284" s="481"/>
      <c r="K284" s="482"/>
    </row>
    <row r="285" spans="1:11" x14ac:dyDescent="0.2">
      <c r="A285" s="483"/>
      <c r="B285" s="424"/>
      <c r="C285" s="425"/>
      <c r="D285" s="424" t="s">
        <v>67</v>
      </c>
      <c r="E285" s="425" t="s">
        <v>67</v>
      </c>
      <c r="F285" s="424" t="s">
        <v>67</v>
      </c>
      <c r="G285" s="425" t="s">
        <v>67</v>
      </c>
      <c r="H285" s="424"/>
      <c r="I285" s="425"/>
      <c r="J285" s="424"/>
      <c r="K285" s="484"/>
    </row>
    <row r="286" spans="1:11" x14ac:dyDescent="0.2">
      <c r="A286" s="466" t="s">
        <v>320</v>
      </c>
      <c r="B286" s="486"/>
      <c r="C286" s="485"/>
      <c r="D286" s="486" t="s">
        <v>67</v>
      </c>
      <c r="E286" s="485" t="s">
        <v>67</v>
      </c>
      <c r="F286" s="486" t="s">
        <v>67</v>
      </c>
      <c r="G286" s="485" t="s">
        <v>67</v>
      </c>
      <c r="H286" s="486"/>
      <c r="I286" s="485"/>
      <c r="J286" s="486"/>
      <c r="K286" s="487"/>
    </row>
    <row r="287" spans="1:11" x14ac:dyDescent="0.2">
      <c r="A287" s="441" t="s">
        <v>313</v>
      </c>
      <c r="B287" s="444">
        <v>0</v>
      </c>
      <c r="C287" s="443">
        <v>0</v>
      </c>
      <c r="D287" s="444">
        <v>0</v>
      </c>
      <c r="E287" s="443">
        <v>0</v>
      </c>
      <c r="F287" s="444">
        <v>0</v>
      </c>
      <c r="G287" s="443">
        <v>0</v>
      </c>
      <c r="H287" s="444">
        <v>0</v>
      </c>
      <c r="I287" s="443">
        <v>0</v>
      </c>
      <c r="J287" s="444">
        <v>0</v>
      </c>
      <c r="K287" s="443">
        <v>0</v>
      </c>
    </row>
    <row r="288" spans="1:11" x14ac:dyDescent="0.2">
      <c r="A288" s="445" t="s">
        <v>314</v>
      </c>
      <c r="B288" s="448">
        <v>0</v>
      </c>
      <c r="C288" s="447">
        <v>0</v>
      </c>
      <c r="D288" s="448">
        <v>0</v>
      </c>
      <c r="E288" s="447">
        <v>0</v>
      </c>
      <c r="F288" s="448">
        <v>0</v>
      </c>
      <c r="G288" s="447">
        <v>0</v>
      </c>
      <c r="H288" s="448">
        <v>0</v>
      </c>
      <c r="I288" s="447">
        <v>0</v>
      </c>
      <c r="J288" s="448">
        <v>0</v>
      </c>
      <c r="K288" s="447">
        <v>0</v>
      </c>
    </row>
    <row r="289" spans="1:11" x14ac:dyDescent="0.2">
      <c r="A289" s="445" t="s">
        <v>315</v>
      </c>
      <c r="B289" s="448">
        <v>1.2066666666666668</v>
      </c>
      <c r="C289" s="447">
        <v>51668.421717270649</v>
      </c>
      <c r="D289" s="448">
        <v>0.5</v>
      </c>
      <c r="E289" s="447">
        <v>31058.284439873627</v>
      </c>
      <c r="F289" s="448">
        <v>0</v>
      </c>
      <c r="G289" s="447">
        <v>0</v>
      </c>
      <c r="H289" s="448">
        <v>0</v>
      </c>
      <c r="I289" s="447">
        <v>0</v>
      </c>
      <c r="J289" s="448">
        <v>0</v>
      </c>
      <c r="K289" s="447">
        <v>0</v>
      </c>
    </row>
    <row r="290" spans="1:11" x14ac:dyDescent="0.2">
      <c r="A290" s="449" t="s">
        <v>316</v>
      </c>
      <c r="B290" s="448">
        <v>16.311666666666667</v>
      </c>
      <c r="C290" s="447">
        <v>1468401.2588611646</v>
      </c>
      <c r="D290" s="448">
        <v>16.216666666666665</v>
      </c>
      <c r="E290" s="447">
        <v>1499884.2424141367</v>
      </c>
      <c r="F290" s="448">
        <v>15.579166666666669</v>
      </c>
      <c r="G290" s="447">
        <v>1464792.3349059103</v>
      </c>
      <c r="H290" s="448">
        <v>16</v>
      </c>
      <c r="I290" s="447">
        <v>1536494.0799999998</v>
      </c>
      <c r="J290" s="448">
        <v>16</v>
      </c>
      <c r="K290" s="447">
        <v>1581832.57</v>
      </c>
    </row>
    <row r="291" spans="1:11" x14ac:dyDescent="0.2">
      <c r="A291" s="449" t="s">
        <v>317</v>
      </c>
      <c r="B291" s="448">
        <v>0</v>
      </c>
      <c r="C291" s="447">
        <v>0</v>
      </c>
      <c r="D291" s="448">
        <v>0</v>
      </c>
      <c r="E291" s="447">
        <v>0</v>
      </c>
      <c r="F291" s="448">
        <v>0</v>
      </c>
      <c r="G291" s="447">
        <v>0</v>
      </c>
      <c r="H291" s="448">
        <v>0</v>
      </c>
      <c r="I291" s="447">
        <v>0</v>
      </c>
      <c r="J291" s="448">
        <v>0</v>
      </c>
      <c r="K291" s="447">
        <v>0</v>
      </c>
    </row>
    <row r="292" spans="1:11" ht="5.0999999999999996" customHeight="1" x14ac:dyDescent="0.2">
      <c r="A292" s="451"/>
      <c r="B292" s="454"/>
      <c r="C292" s="453"/>
      <c r="D292" s="454" t="s">
        <v>67</v>
      </c>
      <c r="E292" s="453" t="s">
        <v>67</v>
      </c>
      <c r="F292" s="454" t="s">
        <v>67</v>
      </c>
      <c r="G292" s="453" t="s">
        <v>67</v>
      </c>
      <c r="H292" s="454"/>
      <c r="I292" s="453"/>
      <c r="J292" s="454"/>
      <c r="K292" s="453"/>
    </row>
    <row r="293" spans="1:11" ht="12" thickBot="1" x14ac:dyDescent="0.25">
      <c r="A293" s="455" t="s">
        <v>319</v>
      </c>
      <c r="B293" s="458">
        <f t="shared" ref="B293:K293" si="58">SUM(B287:B292)</f>
        <v>17.518333333333334</v>
      </c>
      <c r="C293" s="457">
        <f t="shared" si="58"/>
        <v>1520069.6805784353</v>
      </c>
      <c r="D293" s="458">
        <f t="shared" si="58"/>
        <v>16.716666666666665</v>
      </c>
      <c r="E293" s="457">
        <f t="shared" si="58"/>
        <v>1530942.5268540103</v>
      </c>
      <c r="F293" s="458">
        <f t="shared" si="58"/>
        <v>15.579166666666669</v>
      </c>
      <c r="G293" s="457">
        <v>1464792.3349059103</v>
      </c>
      <c r="H293" s="458">
        <f t="shared" si="58"/>
        <v>16</v>
      </c>
      <c r="I293" s="457">
        <f t="shared" si="58"/>
        <v>1536494.0799999998</v>
      </c>
      <c r="J293" s="458">
        <f t="shared" si="58"/>
        <v>16</v>
      </c>
      <c r="K293" s="457">
        <f t="shared" si="58"/>
        <v>1581832.57</v>
      </c>
    </row>
    <row r="294" spans="1:11" ht="12" thickTop="1" x14ac:dyDescent="0.2">
      <c r="A294" s="488"/>
      <c r="B294" s="460"/>
      <c r="C294" s="474"/>
      <c r="D294" s="460" t="s">
        <v>67</v>
      </c>
      <c r="E294" s="474" t="s">
        <v>67</v>
      </c>
      <c r="F294" s="460" t="s">
        <v>67</v>
      </c>
      <c r="G294" s="474" t="s">
        <v>67</v>
      </c>
      <c r="H294" s="460"/>
      <c r="I294" s="474"/>
      <c r="J294" s="460"/>
      <c r="K294" s="489"/>
    </row>
    <row r="295" spans="1:11" x14ac:dyDescent="0.2">
      <c r="A295" s="483"/>
      <c r="B295" s="424"/>
      <c r="C295" s="425"/>
      <c r="D295" s="424" t="s">
        <v>67</v>
      </c>
      <c r="E295" s="425" t="s">
        <v>67</v>
      </c>
      <c r="F295" s="424" t="s">
        <v>67</v>
      </c>
      <c r="G295" s="425" t="s">
        <v>67</v>
      </c>
      <c r="H295" s="424"/>
      <c r="I295" s="425"/>
      <c r="J295" s="424"/>
      <c r="K295" s="484"/>
    </row>
    <row r="296" spans="1:11" x14ac:dyDescent="0.2">
      <c r="A296" s="466" t="s">
        <v>322</v>
      </c>
      <c r="B296" s="486"/>
      <c r="C296" s="485"/>
      <c r="D296" s="486" t="s">
        <v>67</v>
      </c>
      <c r="E296" s="485" t="s">
        <v>67</v>
      </c>
      <c r="F296" s="486" t="s">
        <v>67</v>
      </c>
      <c r="G296" s="485" t="s">
        <v>67</v>
      </c>
      <c r="H296" s="486"/>
      <c r="I296" s="485"/>
      <c r="J296" s="486"/>
      <c r="K296" s="487"/>
    </row>
    <row r="297" spans="1:11" x14ac:dyDescent="0.2">
      <c r="A297" s="441" t="s">
        <v>313</v>
      </c>
      <c r="B297" s="442">
        <v>0</v>
      </c>
      <c r="C297" s="443">
        <v>0</v>
      </c>
      <c r="D297" s="442">
        <v>0</v>
      </c>
      <c r="E297" s="443">
        <v>0</v>
      </c>
      <c r="F297" s="442">
        <v>0</v>
      </c>
      <c r="G297" s="443">
        <v>0</v>
      </c>
      <c r="H297" s="442">
        <v>0</v>
      </c>
      <c r="I297" s="443">
        <v>0</v>
      </c>
      <c r="J297" s="442">
        <v>0</v>
      </c>
      <c r="K297" s="443">
        <v>0</v>
      </c>
    </row>
    <row r="298" spans="1:11" x14ac:dyDescent="0.2">
      <c r="A298" s="445" t="s">
        <v>314</v>
      </c>
      <c r="B298" s="446">
        <v>0</v>
      </c>
      <c r="C298" s="447">
        <v>0</v>
      </c>
      <c r="D298" s="446">
        <v>0</v>
      </c>
      <c r="E298" s="447">
        <v>0</v>
      </c>
      <c r="F298" s="446">
        <v>0</v>
      </c>
      <c r="G298" s="447">
        <v>0</v>
      </c>
      <c r="H298" s="446">
        <v>0</v>
      </c>
      <c r="I298" s="447">
        <v>0</v>
      </c>
      <c r="J298" s="446">
        <v>0</v>
      </c>
      <c r="K298" s="447">
        <v>0</v>
      </c>
    </row>
    <row r="299" spans="1:11" x14ac:dyDescent="0.2">
      <c r="A299" s="445" t="s">
        <v>315</v>
      </c>
      <c r="B299" s="446">
        <v>0</v>
      </c>
      <c r="C299" s="447">
        <v>3668.8264474089751</v>
      </c>
      <c r="D299" s="446">
        <v>0</v>
      </c>
      <c r="E299" s="447">
        <v>2136.7126169626654</v>
      </c>
      <c r="F299" s="446">
        <v>0</v>
      </c>
      <c r="G299" s="447">
        <v>0</v>
      </c>
      <c r="H299" s="446">
        <v>0</v>
      </c>
      <c r="I299" s="447">
        <v>0</v>
      </c>
      <c r="J299" s="446">
        <v>0</v>
      </c>
      <c r="K299" s="447">
        <v>0</v>
      </c>
    </row>
    <row r="300" spans="1:11" x14ac:dyDescent="0.2">
      <c r="A300" s="449" t="s">
        <v>316</v>
      </c>
      <c r="B300" s="446">
        <v>0</v>
      </c>
      <c r="C300" s="447">
        <v>404308.18539103173</v>
      </c>
      <c r="D300" s="446">
        <v>0</v>
      </c>
      <c r="E300" s="447">
        <v>341396.31509774073</v>
      </c>
      <c r="F300" s="446">
        <v>0</v>
      </c>
      <c r="G300" s="447">
        <v>334728.71114973968</v>
      </c>
      <c r="H300" s="446">
        <v>0</v>
      </c>
      <c r="I300" s="447">
        <v>337694.27</v>
      </c>
      <c r="J300" s="446">
        <v>0</v>
      </c>
      <c r="K300" s="447">
        <v>349229.81</v>
      </c>
    </row>
    <row r="301" spans="1:11" x14ac:dyDescent="0.2">
      <c r="A301" s="449" t="s">
        <v>317</v>
      </c>
      <c r="B301" s="446">
        <v>0</v>
      </c>
      <c r="C301" s="447">
        <v>0</v>
      </c>
      <c r="D301" s="446">
        <v>0</v>
      </c>
      <c r="E301" s="447">
        <v>0</v>
      </c>
      <c r="F301" s="446">
        <v>0</v>
      </c>
      <c r="G301" s="447">
        <v>0</v>
      </c>
      <c r="H301" s="446">
        <v>0</v>
      </c>
      <c r="I301" s="447">
        <v>0</v>
      </c>
      <c r="J301" s="446">
        <v>0</v>
      </c>
      <c r="K301" s="447">
        <v>0</v>
      </c>
    </row>
    <row r="302" spans="1:11" ht="5.0999999999999996" customHeight="1" x14ac:dyDescent="0.2">
      <c r="A302" s="451"/>
      <c r="B302" s="452"/>
      <c r="C302" s="453"/>
      <c r="D302" s="452"/>
      <c r="E302" s="453" t="s">
        <v>67</v>
      </c>
      <c r="F302" s="452"/>
      <c r="G302" s="453" t="s">
        <v>67</v>
      </c>
      <c r="H302" s="452"/>
      <c r="I302" s="453"/>
      <c r="J302" s="452"/>
      <c r="K302" s="453"/>
    </row>
    <row r="303" spans="1:11" ht="12" thickBot="1" x14ac:dyDescent="0.25">
      <c r="A303" s="455" t="s">
        <v>319</v>
      </c>
      <c r="B303" s="456">
        <f t="shared" ref="B303:C303" si="59">SUM(B297:B302)</f>
        <v>0</v>
      </c>
      <c r="C303" s="457">
        <f t="shared" si="59"/>
        <v>407977.01183844073</v>
      </c>
      <c r="D303" s="456">
        <f t="shared" ref="D303:I303" si="60">SUM(D297:D302)</f>
        <v>0</v>
      </c>
      <c r="E303" s="457">
        <f t="shared" si="60"/>
        <v>343533.02771470341</v>
      </c>
      <c r="F303" s="456">
        <f t="shared" si="60"/>
        <v>0</v>
      </c>
      <c r="G303" s="457">
        <v>334728.71114973968</v>
      </c>
      <c r="H303" s="456">
        <f t="shared" si="60"/>
        <v>0</v>
      </c>
      <c r="I303" s="457">
        <f t="shared" si="60"/>
        <v>337694.27</v>
      </c>
      <c r="J303" s="456">
        <v>0</v>
      </c>
      <c r="K303" s="457">
        <f t="shared" ref="K303" si="61">SUM(K297:K302)</f>
        <v>349229.81</v>
      </c>
    </row>
    <row r="304" spans="1:11" ht="12" thickTop="1" x14ac:dyDescent="0.2">
      <c r="A304" s="492"/>
      <c r="B304" s="460"/>
      <c r="C304" s="474"/>
      <c r="D304" s="460" t="s">
        <v>67</v>
      </c>
      <c r="E304" s="474" t="s">
        <v>67</v>
      </c>
      <c r="F304" s="460" t="s">
        <v>67</v>
      </c>
      <c r="G304" s="474" t="s">
        <v>67</v>
      </c>
      <c r="H304" s="460"/>
      <c r="I304" s="474"/>
      <c r="J304" s="460"/>
      <c r="K304" s="474"/>
    </row>
    <row r="305" spans="1:11" x14ac:dyDescent="0.2">
      <c r="A305" s="478"/>
      <c r="B305" s="424"/>
      <c r="C305" s="425"/>
      <c r="D305" s="424" t="s">
        <v>67</v>
      </c>
      <c r="E305" s="425" t="s">
        <v>67</v>
      </c>
      <c r="F305" s="424" t="s">
        <v>67</v>
      </c>
      <c r="G305" s="425" t="s">
        <v>67</v>
      </c>
      <c r="H305" s="424"/>
      <c r="I305" s="425"/>
      <c r="J305" s="424"/>
      <c r="K305" s="425"/>
    </row>
    <row r="306" spans="1:11" x14ac:dyDescent="0.2">
      <c r="A306" s="476" t="s">
        <v>323</v>
      </c>
      <c r="B306" s="486"/>
      <c r="C306" s="485"/>
      <c r="D306" s="486" t="s">
        <v>67</v>
      </c>
      <c r="E306" s="485" t="s">
        <v>67</v>
      </c>
      <c r="F306" s="486" t="s">
        <v>67</v>
      </c>
      <c r="G306" s="485" t="s">
        <v>67</v>
      </c>
      <c r="H306" s="486"/>
      <c r="I306" s="485"/>
      <c r="J306" s="486"/>
      <c r="K306" s="485"/>
    </row>
    <row r="307" spans="1:11" x14ac:dyDescent="0.2">
      <c r="A307" s="441" t="s">
        <v>313</v>
      </c>
      <c r="B307" s="442">
        <v>0</v>
      </c>
      <c r="C307" s="443">
        <v>0</v>
      </c>
      <c r="D307" s="442">
        <v>0</v>
      </c>
      <c r="E307" s="443">
        <v>0</v>
      </c>
      <c r="F307" s="442">
        <v>0</v>
      </c>
      <c r="G307" s="443">
        <v>0</v>
      </c>
      <c r="H307" s="442">
        <v>0</v>
      </c>
      <c r="I307" s="443">
        <v>0</v>
      </c>
      <c r="J307" s="442">
        <v>0</v>
      </c>
      <c r="K307" s="443">
        <v>0</v>
      </c>
    </row>
    <row r="308" spans="1:11" x14ac:dyDescent="0.2">
      <c r="A308" s="445" t="s">
        <v>314</v>
      </c>
      <c r="B308" s="446">
        <v>0</v>
      </c>
      <c r="C308" s="447">
        <v>0</v>
      </c>
      <c r="D308" s="446">
        <v>0</v>
      </c>
      <c r="E308" s="447">
        <v>0</v>
      </c>
      <c r="F308" s="446">
        <v>0</v>
      </c>
      <c r="G308" s="447">
        <v>0</v>
      </c>
      <c r="H308" s="446">
        <v>0</v>
      </c>
      <c r="I308" s="447">
        <v>0</v>
      </c>
      <c r="J308" s="446">
        <v>0</v>
      </c>
      <c r="K308" s="447">
        <v>0</v>
      </c>
    </row>
    <row r="309" spans="1:11" x14ac:dyDescent="0.2">
      <c r="A309" s="445" t="s">
        <v>315</v>
      </c>
      <c r="B309" s="446">
        <v>0</v>
      </c>
      <c r="C309" s="447">
        <v>4048.6199693877616</v>
      </c>
      <c r="D309" s="446">
        <v>0</v>
      </c>
      <c r="E309" s="447">
        <v>6467.6545509694897</v>
      </c>
      <c r="F309" s="446">
        <v>0</v>
      </c>
      <c r="G309" s="447">
        <v>0</v>
      </c>
      <c r="H309" s="446">
        <v>0</v>
      </c>
      <c r="I309" s="447">
        <v>0</v>
      </c>
      <c r="J309" s="446">
        <v>0</v>
      </c>
      <c r="K309" s="447">
        <v>0</v>
      </c>
    </row>
    <row r="310" spans="1:11" x14ac:dyDescent="0.2">
      <c r="A310" s="449" t="s">
        <v>316</v>
      </c>
      <c r="B310" s="446">
        <v>0</v>
      </c>
      <c r="C310" s="447">
        <v>356625.59414179553</v>
      </c>
      <c r="D310" s="446">
        <v>0</v>
      </c>
      <c r="E310" s="447">
        <v>366707.1116854843</v>
      </c>
      <c r="F310" s="446">
        <v>0</v>
      </c>
      <c r="G310" s="447">
        <v>370411.34008312819</v>
      </c>
      <c r="H310" s="446">
        <v>0</v>
      </c>
      <c r="I310" s="447">
        <v>410221.22000000009</v>
      </c>
      <c r="J310" s="446">
        <v>0</v>
      </c>
      <c r="K310" s="447">
        <v>425193.72</v>
      </c>
    </row>
    <row r="311" spans="1:11" x14ac:dyDescent="0.2">
      <c r="A311" s="449" t="s">
        <v>317</v>
      </c>
      <c r="B311" s="446">
        <v>0</v>
      </c>
      <c r="C311" s="447">
        <v>0</v>
      </c>
      <c r="D311" s="446">
        <v>0</v>
      </c>
      <c r="E311" s="447">
        <v>0</v>
      </c>
      <c r="F311" s="446">
        <v>0</v>
      </c>
      <c r="G311" s="447">
        <v>0</v>
      </c>
      <c r="H311" s="446">
        <v>0</v>
      </c>
      <c r="I311" s="447">
        <v>0</v>
      </c>
      <c r="J311" s="446">
        <v>0</v>
      </c>
      <c r="K311" s="447">
        <v>0</v>
      </c>
    </row>
    <row r="312" spans="1:11" ht="5.0999999999999996" customHeight="1" x14ac:dyDescent="0.2">
      <c r="A312" s="451"/>
      <c r="B312" s="452"/>
      <c r="C312" s="453"/>
      <c r="D312" s="452"/>
      <c r="E312" s="453" t="s">
        <v>67</v>
      </c>
      <c r="F312" s="452"/>
      <c r="G312" s="453" t="s">
        <v>67</v>
      </c>
      <c r="H312" s="452"/>
      <c r="I312" s="453"/>
      <c r="J312" s="452"/>
      <c r="K312" s="453"/>
    </row>
    <row r="313" spans="1:11" ht="12" thickBot="1" x14ac:dyDescent="0.25">
      <c r="A313" s="455" t="s">
        <v>319</v>
      </c>
      <c r="B313" s="456">
        <f t="shared" ref="B313:C313" si="62">SUM(B307:B312)</f>
        <v>0</v>
      </c>
      <c r="C313" s="457">
        <f t="shared" si="62"/>
        <v>360674.2141111833</v>
      </c>
      <c r="D313" s="456">
        <f t="shared" ref="D313:I313" si="63">SUM(D307:D312)</f>
        <v>0</v>
      </c>
      <c r="E313" s="457">
        <f t="shared" si="63"/>
        <v>373174.76623645378</v>
      </c>
      <c r="F313" s="456">
        <f t="shared" si="63"/>
        <v>0</v>
      </c>
      <c r="G313" s="457">
        <v>370411.34008312819</v>
      </c>
      <c r="H313" s="456">
        <f t="shared" si="63"/>
        <v>0</v>
      </c>
      <c r="I313" s="457">
        <f t="shared" si="63"/>
        <v>410221.22000000009</v>
      </c>
      <c r="J313" s="456">
        <v>0</v>
      </c>
      <c r="K313" s="457">
        <f t="shared" ref="K313" si="64">SUM(K307:K312)</f>
        <v>425193.72</v>
      </c>
    </row>
    <row r="314" spans="1:11" ht="12" thickTop="1" x14ac:dyDescent="0.2">
      <c r="A314" s="477"/>
      <c r="B314" s="460"/>
      <c r="C314" s="474"/>
      <c r="D314" s="460" t="s">
        <v>67</v>
      </c>
      <c r="E314" s="474" t="s">
        <v>67</v>
      </c>
      <c r="F314" s="460" t="s">
        <v>67</v>
      </c>
      <c r="G314" s="474" t="s">
        <v>67</v>
      </c>
      <c r="H314" s="460"/>
      <c r="I314" s="474"/>
      <c r="J314" s="460"/>
      <c r="K314" s="474"/>
    </row>
    <row r="315" spans="1:11" x14ac:dyDescent="0.2">
      <c r="A315" s="478"/>
      <c r="B315" s="424"/>
      <c r="C315" s="425"/>
      <c r="D315" s="424" t="s">
        <v>67</v>
      </c>
      <c r="E315" s="425" t="s">
        <v>67</v>
      </c>
      <c r="F315" s="424" t="s">
        <v>67</v>
      </c>
      <c r="G315" s="425" t="s">
        <v>67</v>
      </c>
      <c r="H315" s="424"/>
      <c r="I315" s="425"/>
      <c r="J315" s="424"/>
      <c r="K315" s="425"/>
    </row>
    <row r="316" spans="1:11" ht="15" customHeight="1" x14ac:dyDescent="0.2">
      <c r="A316" s="479" t="s">
        <v>333</v>
      </c>
      <c r="B316" s="481"/>
      <c r="C316" s="480"/>
      <c r="D316" s="481" t="s">
        <v>67</v>
      </c>
      <c r="E316" s="480" t="s">
        <v>67</v>
      </c>
      <c r="F316" s="481" t="s">
        <v>67</v>
      </c>
      <c r="G316" s="480" t="s">
        <v>67</v>
      </c>
      <c r="H316" s="481"/>
      <c r="I316" s="480"/>
      <c r="J316" s="481"/>
      <c r="K316" s="482"/>
    </row>
    <row r="317" spans="1:11" x14ac:dyDescent="0.2">
      <c r="A317" s="483"/>
      <c r="B317" s="424"/>
      <c r="C317" s="425"/>
      <c r="D317" s="424" t="s">
        <v>67</v>
      </c>
      <c r="E317" s="425" t="s">
        <v>67</v>
      </c>
      <c r="F317" s="424" t="s">
        <v>67</v>
      </c>
      <c r="G317" s="425" t="s">
        <v>67</v>
      </c>
      <c r="H317" s="424"/>
      <c r="I317" s="425"/>
      <c r="J317" s="424"/>
      <c r="K317" s="484"/>
    </row>
    <row r="318" spans="1:11" x14ac:dyDescent="0.2">
      <c r="A318" s="466" t="s">
        <v>320</v>
      </c>
      <c r="B318" s="486"/>
      <c r="C318" s="485"/>
      <c r="D318" s="486" t="s">
        <v>67</v>
      </c>
      <c r="E318" s="485" t="s">
        <v>67</v>
      </c>
      <c r="F318" s="486" t="s">
        <v>67</v>
      </c>
      <c r="G318" s="485" t="s">
        <v>67</v>
      </c>
      <c r="H318" s="486"/>
      <c r="I318" s="485"/>
      <c r="J318" s="486"/>
      <c r="K318" s="487"/>
    </row>
    <row r="319" spans="1:11" x14ac:dyDescent="0.2">
      <c r="A319" s="441" t="s">
        <v>313</v>
      </c>
      <c r="B319" s="444">
        <v>15.833333333333334</v>
      </c>
      <c r="C319" s="443">
        <v>1090795.8043962289</v>
      </c>
      <c r="D319" s="444">
        <v>15.166666666666668</v>
      </c>
      <c r="E319" s="443">
        <v>1144025.0558517112</v>
      </c>
      <c r="F319" s="444">
        <v>15.75</v>
      </c>
      <c r="G319" s="443">
        <v>1262225.2717652831</v>
      </c>
      <c r="H319" s="444">
        <v>14</v>
      </c>
      <c r="I319" s="443">
        <v>1113577.17</v>
      </c>
      <c r="J319" s="444">
        <v>14</v>
      </c>
      <c r="K319" s="443">
        <v>1142388.9099999999</v>
      </c>
    </row>
    <row r="320" spans="1:11" x14ac:dyDescent="0.2">
      <c r="A320" s="445" t="s">
        <v>314</v>
      </c>
      <c r="B320" s="448">
        <v>0</v>
      </c>
      <c r="C320" s="447">
        <v>0</v>
      </c>
      <c r="D320" s="448">
        <v>0</v>
      </c>
      <c r="E320" s="447">
        <v>0</v>
      </c>
      <c r="F320" s="448">
        <v>0</v>
      </c>
      <c r="G320" s="447">
        <v>0</v>
      </c>
      <c r="H320" s="448">
        <v>0</v>
      </c>
      <c r="I320" s="447">
        <v>0</v>
      </c>
      <c r="J320" s="448">
        <v>0</v>
      </c>
      <c r="K320" s="447">
        <v>0</v>
      </c>
    </row>
    <row r="321" spans="1:11" x14ac:dyDescent="0.2">
      <c r="A321" s="445" t="s">
        <v>315</v>
      </c>
      <c r="B321" s="448">
        <v>0</v>
      </c>
      <c r="C321" s="447">
        <v>0</v>
      </c>
      <c r="D321" s="448">
        <v>0</v>
      </c>
      <c r="E321" s="447">
        <v>0</v>
      </c>
      <c r="F321" s="448">
        <v>0</v>
      </c>
      <c r="G321" s="447">
        <v>0</v>
      </c>
      <c r="H321" s="448">
        <v>0</v>
      </c>
      <c r="I321" s="447">
        <v>0</v>
      </c>
      <c r="J321" s="448">
        <v>0</v>
      </c>
      <c r="K321" s="447">
        <v>0</v>
      </c>
    </row>
    <row r="322" spans="1:11" x14ac:dyDescent="0.2">
      <c r="A322" s="449" t="s">
        <v>316</v>
      </c>
      <c r="B322" s="448">
        <v>18.299166666666668</v>
      </c>
      <c r="C322" s="447">
        <v>1558518.8978581235</v>
      </c>
      <c r="D322" s="448">
        <v>17.104999999999997</v>
      </c>
      <c r="E322" s="447">
        <v>1592567.9024158097</v>
      </c>
      <c r="F322" s="448">
        <v>16.421666666666667</v>
      </c>
      <c r="G322" s="447">
        <v>1566886.0619668337</v>
      </c>
      <c r="H322" s="448">
        <v>16.799999999999997</v>
      </c>
      <c r="I322" s="447">
        <v>1627970.0399999993</v>
      </c>
      <c r="J322" s="448">
        <v>16.799999999999997</v>
      </c>
      <c r="K322" s="447">
        <v>1699282.4499999997</v>
      </c>
    </row>
    <row r="323" spans="1:11" x14ac:dyDescent="0.2">
      <c r="A323" s="449" t="s">
        <v>317</v>
      </c>
      <c r="B323" s="448">
        <v>0</v>
      </c>
      <c r="C323" s="447">
        <v>0</v>
      </c>
      <c r="D323" s="448">
        <v>0</v>
      </c>
      <c r="E323" s="447">
        <v>0</v>
      </c>
      <c r="F323" s="448">
        <v>0</v>
      </c>
      <c r="G323" s="447">
        <v>0</v>
      </c>
      <c r="H323" s="448">
        <v>0</v>
      </c>
      <c r="I323" s="447">
        <v>0</v>
      </c>
      <c r="J323" s="448">
        <v>0</v>
      </c>
      <c r="K323" s="447">
        <v>0</v>
      </c>
    </row>
    <row r="324" spans="1:11" ht="5.0999999999999996" customHeight="1" x14ac:dyDescent="0.2">
      <c r="A324" s="451"/>
      <c r="B324" s="454"/>
      <c r="C324" s="453"/>
      <c r="D324" s="454" t="s">
        <v>67</v>
      </c>
      <c r="E324" s="453" t="s">
        <v>67</v>
      </c>
      <c r="F324" s="454" t="s">
        <v>67</v>
      </c>
      <c r="G324" s="453" t="s">
        <v>67</v>
      </c>
      <c r="H324" s="454"/>
      <c r="I324" s="453"/>
      <c r="J324" s="454"/>
      <c r="K324" s="453"/>
    </row>
    <row r="325" spans="1:11" ht="12" thickBot="1" x14ac:dyDescent="0.25">
      <c r="A325" s="455" t="s">
        <v>319</v>
      </c>
      <c r="B325" s="458">
        <f t="shared" ref="B325:K325" si="65">SUM(B319:B324)</f>
        <v>34.1325</v>
      </c>
      <c r="C325" s="457">
        <f t="shared" si="65"/>
        <v>2649314.7022543522</v>
      </c>
      <c r="D325" s="458">
        <f t="shared" si="65"/>
        <v>32.271666666666661</v>
      </c>
      <c r="E325" s="457">
        <f t="shared" si="65"/>
        <v>2736592.9582675211</v>
      </c>
      <c r="F325" s="458">
        <f t="shared" si="65"/>
        <v>32.171666666666667</v>
      </c>
      <c r="G325" s="457">
        <v>2829111.333732117</v>
      </c>
      <c r="H325" s="458">
        <f t="shared" si="65"/>
        <v>30.799999999999997</v>
      </c>
      <c r="I325" s="457">
        <f t="shared" si="65"/>
        <v>2741547.209999999</v>
      </c>
      <c r="J325" s="458">
        <f t="shared" si="65"/>
        <v>30.799999999999997</v>
      </c>
      <c r="K325" s="457">
        <f t="shared" si="65"/>
        <v>2841671.3599999994</v>
      </c>
    </row>
    <row r="326" spans="1:11" ht="12" thickTop="1" x14ac:dyDescent="0.2">
      <c r="A326" s="488"/>
      <c r="B326" s="460"/>
      <c r="C326" s="474"/>
      <c r="D326" s="460" t="s">
        <v>67</v>
      </c>
      <c r="E326" s="474" t="s">
        <v>67</v>
      </c>
      <c r="F326" s="460" t="s">
        <v>67</v>
      </c>
      <c r="G326" s="474" t="s">
        <v>67</v>
      </c>
      <c r="H326" s="460"/>
      <c r="I326" s="474"/>
      <c r="J326" s="460"/>
      <c r="K326" s="489"/>
    </row>
    <row r="327" spans="1:11" x14ac:dyDescent="0.2">
      <c r="A327" s="483"/>
      <c r="B327" s="424"/>
      <c r="C327" s="425"/>
      <c r="D327" s="424" t="s">
        <v>67</v>
      </c>
      <c r="E327" s="425" t="s">
        <v>67</v>
      </c>
      <c r="F327" s="424" t="s">
        <v>67</v>
      </c>
      <c r="G327" s="425" t="s">
        <v>67</v>
      </c>
      <c r="H327" s="424"/>
      <c r="I327" s="425"/>
      <c r="J327" s="424"/>
      <c r="K327" s="484"/>
    </row>
    <row r="328" spans="1:11" x14ac:dyDescent="0.2">
      <c r="A328" s="466" t="s">
        <v>322</v>
      </c>
      <c r="B328" s="486"/>
      <c r="C328" s="485"/>
      <c r="D328" s="486" t="s">
        <v>67</v>
      </c>
      <c r="E328" s="485" t="s">
        <v>67</v>
      </c>
      <c r="F328" s="486" t="s">
        <v>67</v>
      </c>
      <c r="G328" s="485" t="s">
        <v>67</v>
      </c>
      <c r="H328" s="486"/>
      <c r="I328" s="485"/>
      <c r="J328" s="486"/>
      <c r="K328" s="487"/>
    </row>
    <row r="329" spans="1:11" x14ac:dyDescent="0.2">
      <c r="A329" s="441" t="s">
        <v>313</v>
      </c>
      <c r="B329" s="444">
        <v>0</v>
      </c>
      <c r="C329" s="443">
        <v>0</v>
      </c>
      <c r="D329" s="444">
        <v>0</v>
      </c>
      <c r="E329" s="443">
        <v>0</v>
      </c>
      <c r="F329" s="444">
        <v>0</v>
      </c>
      <c r="G329" s="443">
        <v>0</v>
      </c>
      <c r="H329" s="444">
        <v>0</v>
      </c>
      <c r="I329" s="443">
        <v>0</v>
      </c>
      <c r="J329" s="444">
        <v>0</v>
      </c>
      <c r="K329" s="443">
        <v>0</v>
      </c>
    </row>
    <row r="330" spans="1:11" x14ac:dyDescent="0.2">
      <c r="A330" s="445" t="s">
        <v>314</v>
      </c>
      <c r="B330" s="448">
        <v>0</v>
      </c>
      <c r="C330" s="447">
        <v>0</v>
      </c>
      <c r="D330" s="448">
        <v>0</v>
      </c>
      <c r="E330" s="447">
        <v>0</v>
      </c>
      <c r="F330" s="448">
        <v>0</v>
      </c>
      <c r="G330" s="447">
        <v>0</v>
      </c>
      <c r="H330" s="448">
        <v>0</v>
      </c>
      <c r="I330" s="447">
        <v>0</v>
      </c>
      <c r="J330" s="448">
        <v>0</v>
      </c>
      <c r="K330" s="447">
        <v>0</v>
      </c>
    </row>
    <row r="331" spans="1:11" x14ac:dyDescent="0.2">
      <c r="A331" s="445" t="s">
        <v>315</v>
      </c>
      <c r="B331" s="448">
        <v>0</v>
      </c>
      <c r="C331" s="447">
        <v>0</v>
      </c>
      <c r="D331" s="448">
        <v>0</v>
      </c>
      <c r="E331" s="447">
        <v>0</v>
      </c>
      <c r="F331" s="448">
        <v>0</v>
      </c>
      <c r="G331" s="447">
        <v>0</v>
      </c>
      <c r="H331" s="448">
        <v>0</v>
      </c>
      <c r="I331" s="447">
        <v>0</v>
      </c>
      <c r="J331" s="448">
        <v>0</v>
      </c>
      <c r="K331" s="447">
        <v>0</v>
      </c>
    </row>
    <row r="332" spans="1:11" x14ac:dyDescent="0.2">
      <c r="A332" s="449" t="s">
        <v>316</v>
      </c>
      <c r="B332" s="448">
        <v>0</v>
      </c>
      <c r="C332" s="447">
        <v>177643.1082127516</v>
      </c>
      <c r="D332" s="448">
        <v>0</v>
      </c>
      <c r="E332" s="447">
        <v>123626.90294997935</v>
      </c>
      <c r="F332" s="448">
        <v>0</v>
      </c>
      <c r="G332" s="447">
        <v>111734.3661344889</v>
      </c>
      <c r="H332" s="448">
        <v>0</v>
      </c>
      <c r="I332" s="447">
        <v>111626.90999999999</v>
      </c>
      <c r="J332" s="448">
        <v>0</v>
      </c>
      <c r="K332" s="447">
        <v>116235.49000000002</v>
      </c>
    </row>
    <row r="333" spans="1:11" x14ac:dyDescent="0.2">
      <c r="A333" s="449" t="s">
        <v>317</v>
      </c>
      <c r="B333" s="448">
        <v>0</v>
      </c>
      <c r="C333" s="447">
        <v>0</v>
      </c>
      <c r="D333" s="448">
        <v>0</v>
      </c>
      <c r="E333" s="447">
        <v>0</v>
      </c>
      <c r="F333" s="448">
        <v>0</v>
      </c>
      <c r="G333" s="447">
        <v>0</v>
      </c>
      <c r="H333" s="448">
        <v>0</v>
      </c>
      <c r="I333" s="447">
        <v>0</v>
      </c>
      <c r="J333" s="448">
        <v>0</v>
      </c>
      <c r="K333" s="447">
        <v>0</v>
      </c>
    </row>
    <row r="334" spans="1:11" ht="5.0999999999999996" customHeight="1" x14ac:dyDescent="0.2">
      <c r="A334" s="451"/>
      <c r="B334" s="454"/>
      <c r="C334" s="453"/>
      <c r="D334" s="454"/>
      <c r="E334" s="453" t="s">
        <v>67</v>
      </c>
      <c r="F334" s="454"/>
      <c r="G334" s="453" t="s">
        <v>67</v>
      </c>
      <c r="H334" s="454"/>
      <c r="I334" s="453"/>
      <c r="J334" s="454"/>
      <c r="K334" s="453"/>
    </row>
    <row r="335" spans="1:11" ht="12" thickBot="1" x14ac:dyDescent="0.25">
      <c r="A335" s="455" t="s">
        <v>319</v>
      </c>
      <c r="B335" s="458">
        <v>0</v>
      </c>
      <c r="C335" s="457">
        <f t="shared" ref="C335:E335" si="66">SUM(C329:C334)</f>
        <v>177643.1082127516</v>
      </c>
      <c r="D335" s="458">
        <v>0</v>
      </c>
      <c r="E335" s="457">
        <f t="shared" si="66"/>
        <v>123626.90294997935</v>
      </c>
      <c r="F335" s="458">
        <v>0</v>
      </c>
      <c r="G335" s="457">
        <v>111734.3661344889</v>
      </c>
      <c r="H335" s="458">
        <v>0</v>
      </c>
      <c r="I335" s="457">
        <f t="shared" ref="I335" si="67">SUM(I329:I334)</f>
        <v>111626.90999999999</v>
      </c>
      <c r="J335" s="458">
        <v>0</v>
      </c>
      <c r="K335" s="457">
        <f t="shared" ref="K335" si="68">SUM(K329:K334)</f>
        <v>116235.49000000002</v>
      </c>
    </row>
    <row r="336" spans="1:11" ht="12" thickTop="1" x14ac:dyDescent="0.2">
      <c r="A336" s="488"/>
      <c r="B336" s="460"/>
      <c r="C336" s="474"/>
      <c r="D336" s="460" t="s">
        <v>67</v>
      </c>
      <c r="E336" s="474" t="s">
        <v>67</v>
      </c>
      <c r="F336" s="460" t="s">
        <v>67</v>
      </c>
      <c r="G336" s="474" t="s">
        <v>67</v>
      </c>
      <c r="H336" s="460"/>
      <c r="I336" s="474"/>
      <c r="J336" s="460"/>
      <c r="K336" s="489"/>
    </row>
    <row r="337" spans="1:11" x14ac:dyDescent="0.2">
      <c r="A337" s="483"/>
      <c r="B337" s="424"/>
      <c r="C337" s="425"/>
      <c r="D337" s="424" t="s">
        <v>67</v>
      </c>
      <c r="E337" s="425" t="s">
        <v>67</v>
      </c>
      <c r="F337" s="424" t="s">
        <v>67</v>
      </c>
      <c r="G337" s="425" t="s">
        <v>67</v>
      </c>
      <c r="H337" s="424"/>
      <c r="I337" s="425"/>
      <c r="J337" s="424"/>
      <c r="K337" s="484"/>
    </row>
    <row r="338" spans="1:11" x14ac:dyDescent="0.2">
      <c r="A338" s="466" t="s">
        <v>323</v>
      </c>
      <c r="B338" s="486"/>
      <c r="C338" s="485"/>
      <c r="D338" s="486" t="s">
        <v>67</v>
      </c>
      <c r="E338" s="485" t="s">
        <v>67</v>
      </c>
      <c r="F338" s="486" t="s">
        <v>67</v>
      </c>
      <c r="G338" s="485" t="s">
        <v>67</v>
      </c>
      <c r="H338" s="486"/>
      <c r="I338" s="485"/>
      <c r="J338" s="486"/>
      <c r="K338" s="487"/>
    </row>
    <row r="339" spans="1:11" x14ac:dyDescent="0.2">
      <c r="A339" s="441" t="s">
        <v>313</v>
      </c>
      <c r="B339" s="444">
        <v>0</v>
      </c>
      <c r="C339" s="443">
        <v>0</v>
      </c>
      <c r="D339" s="444">
        <v>0</v>
      </c>
      <c r="E339" s="443">
        <v>0</v>
      </c>
      <c r="F339" s="444">
        <v>0</v>
      </c>
      <c r="G339" s="443">
        <v>0</v>
      </c>
      <c r="H339" s="444">
        <v>0</v>
      </c>
      <c r="I339" s="443">
        <v>0</v>
      </c>
      <c r="J339" s="444">
        <v>0</v>
      </c>
      <c r="K339" s="443">
        <v>0</v>
      </c>
    </row>
    <row r="340" spans="1:11" x14ac:dyDescent="0.2">
      <c r="A340" s="445" t="s">
        <v>314</v>
      </c>
      <c r="B340" s="448">
        <v>0</v>
      </c>
      <c r="C340" s="447">
        <v>0</v>
      </c>
      <c r="D340" s="448">
        <v>0</v>
      </c>
      <c r="E340" s="447">
        <v>0</v>
      </c>
      <c r="F340" s="448">
        <v>0</v>
      </c>
      <c r="G340" s="447">
        <v>0</v>
      </c>
      <c r="H340" s="448">
        <v>0</v>
      </c>
      <c r="I340" s="447">
        <v>0</v>
      </c>
      <c r="J340" s="448">
        <v>0</v>
      </c>
      <c r="K340" s="447">
        <v>0</v>
      </c>
    </row>
    <row r="341" spans="1:11" x14ac:dyDescent="0.2">
      <c r="A341" s="445" t="s">
        <v>315</v>
      </c>
      <c r="B341" s="448">
        <v>0</v>
      </c>
      <c r="C341" s="447">
        <v>0</v>
      </c>
      <c r="D341" s="448">
        <v>0</v>
      </c>
      <c r="E341" s="447">
        <v>0</v>
      </c>
      <c r="F341" s="448">
        <v>0</v>
      </c>
      <c r="G341" s="447">
        <v>0</v>
      </c>
      <c r="H341" s="448">
        <v>0</v>
      </c>
      <c r="I341" s="447">
        <v>0</v>
      </c>
      <c r="J341" s="448">
        <v>0</v>
      </c>
      <c r="K341" s="447">
        <v>0</v>
      </c>
    </row>
    <row r="342" spans="1:11" x14ac:dyDescent="0.2">
      <c r="A342" s="449" t="s">
        <v>316</v>
      </c>
      <c r="B342" s="448">
        <v>0</v>
      </c>
      <c r="C342" s="447">
        <v>898028.58856779884</v>
      </c>
      <c r="D342" s="448">
        <v>0</v>
      </c>
      <c r="E342" s="447">
        <v>775632.70123733475</v>
      </c>
      <c r="F342" s="448">
        <v>0</v>
      </c>
      <c r="G342" s="447">
        <v>718343.19815003721</v>
      </c>
      <c r="H342" s="448">
        <v>0</v>
      </c>
      <c r="I342" s="447">
        <v>658831.46000000008</v>
      </c>
      <c r="J342" s="448">
        <v>0</v>
      </c>
      <c r="K342" s="447">
        <v>686072.44</v>
      </c>
    </row>
    <row r="343" spans="1:11" x14ac:dyDescent="0.2">
      <c r="A343" s="449" t="s">
        <v>317</v>
      </c>
      <c r="B343" s="448">
        <v>0</v>
      </c>
      <c r="C343" s="447">
        <v>0</v>
      </c>
      <c r="D343" s="448">
        <v>0</v>
      </c>
      <c r="E343" s="447">
        <v>0</v>
      </c>
      <c r="F343" s="448">
        <v>0</v>
      </c>
      <c r="G343" s="447">
        <v>0</v>
      </c>
      <c r="H343" s="448">
        <v>0</v>
      </c>
      <c r="I343" s="447">
        <v>0</v>
      </c>
      <c r="J343" s="448">
        <v>0</v>
      </c>
      <c r="K343" s="447">
        <v>0</v>
      </c>
    </row>
    <row r="344" spans="1:11" ht="5.0999999999999996" customHeight="1" x14ac:dyDescent="0.2">
      <c r="A344" s="451"/>
      <c r="B344" s="454"/>
      <c r="C344" s="453"/>
      <c r="D344" s="454"/>
      <c r="E344" s="453" t="s">
        <v>67</v>
      </c>
      <c r="F344" s="454"/>
      <c r="G344" s="453" t="s">
        <v>67</v>
      </c>
      <c r="H344" s="454"/>
      <c r="I344" s="453"/>
      <c r="J344" s="454"/>
      <c r="K344" s="453"/>
    </row>
    <row r="345" spans="1:11" ht="12" thickBot="1" x14ac:dyDescent="0.25">
      <c r="A345" s="455" t="s">
        <v>319</v>
      </c>
      <c r="B345" s="458">
        <v>0</v>
      </c>
      <c r="C345" s="457">
        <f t="shared" ref="C345:E345" si="69">SUM(C339:C344)</f>
        <v>898028.58856779884</v>
      </c>
      <c r="D345" s="458">
        <v>0</v>
      </c>
      <c r="E345" s="457">
        <f t="shared" si="69"/>
        <v>775632.70123733475</v>
      </c>
      <c r="F345" s="458">
        <v>0</v>
      </c>
      <c r="G345" s="457">
        <v>718343.19815003721</v>
      </c>
      <c r="H345" s="458">
        <v>0</v>
      </c>
      <c r="I345" s="457">
        <f t="shared" ref="I345" si="70">SUM(I339:I344)</f>
        <v>658831.46000000008</v>
      </c>
      <c r="J345" s="458">
        <v>0</v>
      </c>
      <c r="K345" s="457">
        <f t="shared" ref="K345" si="71">SUM(K339:K344)</f>
        <v>686072.44</v>
      </c>
    </row>
    <row r="346" spans="1:11" ht="12" thickTop="1" x14ac:dyDescent="0.2">
      <c r="A346" s="477"/>
      <c r="B346" s="460"/>
      <c r="C346" s="474"/>
      <c r="D346" s="460" t="s">
        <v>67</v>
      </c>
      <c r="E346" s="474" t="s">
        <v>67</v>
      </c>
      <c r="F346" s="460" t="s">
        <v>67</v>
      </c>
      <c r="G346" s="474" t="s">
        <v>67</v>
      </c>
      <c r="H346" s="460"/>
      <c r="I346" s="474"/>
      <c r="J346" s="460"/>
      <c r="K346" s="474"/>
    </row>
    <row r="347" spans="1:11" x14ac:dyDescent="0.2">
      <c r="A347" s="478"/>
      <c r="B347" s="424"/>
      <c r="C347" s="425"/>
      <c r="D347" s="424" t="s">
        <v>67</v>
      </c>
      <c r="E347" s="425" t="s">
        <v>67</v>
      </c>
      <c r="F347" s="424" t="s">
        <v>67</v>
      </c>
      <c r="G347" s="425" t="s">
        <v>67</v>
      </c>
      <c r="H347" s="424"/>
      <c r="I347" s="425"/>
      <c r="J347" s="424"/>
      <c r="K347" s="425"/>
    </row>
    <row r="348" spans="1:11" ht="15" customHeight="1" x14ac:dyDescent="0.2">
      <c r="A348" s="479" t="s">
        <v>334</v>
      </c>
      <c r="B348" s="481"/>
      <c r="C348" s="480"/>
      <c r="D348" s="481" t="s">
        <v>67</v>
      </c>
      <c r="E348" s="480" t="s">
        <v>67</v>
      </c>
      <c r="F348" s="481" t="s">
        <v>67</v>
      </c>
      <c r="G348" s="480" t="s">
        <v>67</v>
      </c>
      <c r="H348" s="481"/>
      <c r="I348" s="480"/>
      <c r="J348" s="481"/>
      <c r="K348" s="482"/>
    </row>
    <row r="349" spans="1:11" x14ac:dyDescent="0.2">
      <c r="A349" s="483"/>
      <c r="B349" s="424"/>
      <c r="C349" s="425"/>
      <c r="D349" s="424" t="s">
        <v>67</v>
      </c>
      <c r="E349" s="425" t="s">
        <v>67</v>
      </c>
      <c r="F349" s="424" t="s">
        <v>67</v>
      </c>
      <c r="G349" s="425" t="s">
        <v>67</v>
      </c>
      <c r="H349" s="424"/>
      <c r="I349" s="425"/>
      <c r="J349" s="424"/>
      <c r="K349" s="484"/>
    </row>
    <row r="350" spans="1:11" x14ac:dyDescent="0.2">
      <c r="A350" s="466" t="s">
        <v>320</v>
      </c>
      <c r="B350" s="486"/>
      <c r="C350" s="485"/>
      <c r="D350" s="486" t="s">
        <v>67</v>
      </c>
      <c r="E350" s="485" t="s">
        <v>67</v>
      </c>
      <c r="F350" s="486" t="s">
        <v>67</v>
      </c>
      <c r="G350" s="485" t="s">
        <v>67</v>
      </c>
      <c r="H350" s="486"/>
      <c r="I350" s="485"/>
      <c r="J350" s="486"/>
      <c r="K350" s="487"/>
    </row>
    <row r="351" spans="1:11" x14ac:dyDescent="0.2">
      <c r="A351" s="441" t="s">
        <v>313</v>
      </c>
      <c r="B351" s="444">
        <v>2</v>
      </c>
      <c r="C351" s="443">
        <v>197785.28162369342</v>
      </c>
      <c r="D351" s="444">
        <v>1</v>
      </c>
      <c r="E351" s="443">
        <v>94370.530304564134</v>
      </c>
      <c r="F351" s="444">
        <v>0</v>
      </c>
      <c r="G351" s="443">
        <v>0</v>
      </c>
      <c r="H351" s="444">
        <v>0</v>
      </c>
      <c r="I351" s="443">
        <v>0</v>
      </c>
      <c r="J351" s="444">
        <v>0</v>
      </c>
      <c r="K351" s="443">
        <v>0</v>
      </c>
    </row>
    <row r="352" spans="1:11" x14ac:dyDescent="0.2">
      <c r="A352" s="445" t="s">
        <v>314</v>
      </c>
      <c r="B352" s="448">
        <v>2</v>
      </c>
      <c r="C352" s="447">
        <v>96819.955004860225</v>
      </c>
      <c r="D352" s="448">
        <v>2</v>
      </c>
      <c r="E352" s="447">
        <v>117926.1831537117</v>
      </c>
      <c r="F352" s="448">
        <v>1.5</v>
      </c>
      <c r="G352" s="447">
        <v>96764.852650953006</v>
      </c>
      <c r="H352" s="448">
        <v>1</v>
      </c>
      <c r="I352" s="447">
        <v>66974.692574999906</v>
      </c>
      <c r="J352" s="448">
        <v>1</v>
      </c>
      <c r="K352" s="447">
        <v>68694.71345000001</v>
      </c>
    </row>
    <row r="353" spans="1:11" x14ac:dyDescent="0.2">
      <c r="A353" s="445" t="s">
        <v>315</v>
      </c>
      <c r="B353" s="448">
        <v>0</v>
      </c>
      <c r="C353" s="447">
        <v>0</v>
      </c>
      <c r="D353" s="448">
        <v>0</v>
      </c>
      <c r="E353" s="447">
        <v>0</v>
      </c>
      <c r="F353" s="448">
        <v>0</v>
      </c>
      <c r="G353" s="447">
        <v>0</v>
      </c>
      <c r="H353" s="448">
        <v>0</v>
      </c>
      <c r="I353" s="447">
        <v>0</v>
      </c>
      <c r="J353" s="448">
        <v>0</v>
      </c>
      <c r="K353" s="447">
        <v>0</v>
      </c>
    </row>
    <row r="354" spans="1:11" x14ac:dyDescent="0.2">
      <c r="A354" s="449" t="s">
        <v>316</v>
      </c>
      <c r="B354" s="448">
        <v>0</v>
      </c>
      <c r="C354" s="447">
        <v>0</v>
      </c>
      <c r="D354" s="448">
        <v>0</v>
      </c>
      <c r="E354" s="447">
        <v>0</v>
      </c>
      <c r="F354" s="448">
        <v>0</v>
      </c>
      <c r="G354" s="447">
        <v>0</v>
      </c>
      <c r="H354" s="448">
        <v>0</v>
      </c>
      <c r="I354" s="447">
        <v>0</v>
      </c>
      <c r="J354" s="448">
        <v>0</v>
      </c>
      <c r="K354" s="447"/>
    </row>
    <row r="355" spans="1:11" x14ac:dyDescent="0.2">
      <c r="A355" s="449" t="s">
        <v>317</v>
      </c>
      <c r="B355" s="448">
        <v>0</v>
      </c>
      <c r="C355" s="447">
        <v>0</v>
      </c>
      <c r="D355" s="448">
        <v>0</v>
      </c>
      <c r="E355" s="447">
        <v>0</v>
      </c>
      <c r="F355" s="448">
        <v>0</v>
      </c>
      <c r="G355" s="447">
        <v>0</v>
      </c>
      <c r="H355" s="448">
        <v>0</v>
      </c>
      <c r="I355" s="447">
        <v>0</v>
      </c>
      <c r="J355" s="448">
        <v>0</v>
      </c>
      <c r="K355" s="447">
        <v>0</v>
      </c>
    </row>
    <row r="356" spans="1:11" ht="5.0999999999999996" customHeight="1" x14ac:dyDescent="0.2">
      <c r="A356" s="451"/>
      <c r="B356" s="454"/>
      <c r="C356" s="453"/>
      <c r="D356" s="454" t="s">
        <v>67</v>
      </c>
      <c r="E356" s="453" t="s">
        <v>67</v>
      </c>
      <c r="F356" s="454" t="s">
        <v>67</v>
      </c>
      <c r="G356" s="453" t="s">
        <v>67</v>
      </c>
      <c r="H356" s="454"/>
      <c r="I356" s="453"/>
      <c r="J356" s="454"/>
      <c r="K356" s="453"/>
    </row>
    <row r="357" spans="1:11" ht="12" thickBot="1" x14ac:dyDescent="0.25">
      <c r="A357" s="455" t="s">
        <v>319</v>
      </c>
      <c r="B357" s="458">
        <f t="shared" ref="B357:K357" si="72">SUM(B351:B356)</f>
        <v>4</v>
      </c>
      <c r="C357" s="457">
        <f t="shared" si="72"/>
        <v>294605.23662855366</v>
      </c>
      <c r="D357" s="458">
        <f t="shared" si="72"/>
        <v>3</v>
      </c>
      <c r="E357" s="457">
        <f t="shared" si="72"/>
        <v>212296.71345827583</v>
      </c>
      <c r="F357" s="458">
        <f t="shared" si="72"/>
        <v>1.5</v>
      </c>
      <c r="G357" s="457">
        <v>96764.852650953006</v>
      </c>
      <c r="H357" s="458">
        <f t="shared" si="72"/>
        <v>1</v>
      </c>
      <c r="I357" s="457">
        <f t="shared" si="72"/>
        <v>66974.692574999906</v>
      </c>
      <c r="J357" s="458">
        <f t="shared" si="72"/>
        <v>1</v>
      </c>
      <c r="K357" s="457">
        <f t="shared" si="72"/>
        <v>68694.71345000001</v>
      </c>
    </row>
    <row r="358" spans="1:11" ht="12" thickTop="1" x14ac:dyDescent="0.2">
      <c r="A358" s="488"/>
      <c r="B358" s="460"/>
      <c r="C358" s="474"/>
      <c r="D358" s="460" t="s">
        <v>67</v>
      </c>
      <c r="E358" s="474" t="s">
        <v>67</v>
      </c>
      <c r="F358" s="460" t="s">
        <v>67</v>
      </c>
      <c r="G358" s="474" t="s">
        <v>67</v>
      </c>
      <c r="H358" s="460"/>
      <c r="I358" s="474"/>
      <c r="J358" s="460"/>
      <c r="K358" s="489"/>
    </row>
    <row r="359" spans="1:11" x14ac:dyDescent="0.2">
      <c r="A359" s="483"/>
      <c r="B359" s="424"/>
      <c r="C359" s="425"/>
      <c r="D359" s="424" t="s">
        <v>67</v>
      </c>
      <c r="E359" s="425" t="s">
        <v>67</v>
      </c>
      <c r="F359" s="424" t="s">
        <v>67</v>
      </c>
      <c r="G359" s="425" t="s">
        <v>67</v>
      </c>
      <c r="H359" s="424"/>
      <c r="I359" s="425"/>
      <c r="J359" s="424"/>
      <c r="K359" s="484"/>
    </row>
    <row r="360" spans="1:11" x14ac:dyDescent="0.2">
      <c r="A360" s="466" t="s">
        <v>322</v>
      </c>
      <c r="B360" s="486"/>
      <c r="C360" s="485"/>
      <c r="D360" s="486" t="s">
        <v>67</v>
      </c>
      <c r="E360" s="485" t="s">
        <v>67</v>
      </c>
      <c r="F360" s="486" t="s">
        <v>67</v>
      </c>
      <c r="G360" s="485" t="s">
        <v>67</v>
      </c>
      <c r="H360" s="486"/>
      <c r="I360" s="485"/>
      <c r="J360" s="486"/>
      <c r="K360" s="487"/>
    </row>
    <row r="361" spans="1:11" x14ac:dyDescent="0.2">
      <c r="A361" s="441" t="s">
        <v>313</v>
      </c>
      <c r="B361" s="444">
        <v>0</v>
      </c>
      <c r="C361" s="443">
        <v>0</v>
      </c>
      <c r="D361" s="444">
        <v>0</v>
      </c>
      <c r="E361" s="443">
        <v>0</v>
      </c>
      <c r="F361" s="444">
        <v>0</v>
      </c>
      <c r="G361" s="443">
        <v>0</v>
      </c>
      <c r="H361" s="444">
        <v>0</v>
      </c>
      <c r="I361" s="443">
        <v>0</v>
      </c>
      <c r="J361" s="444">
        <v>0</v>
      </c>
      <c r="K361" s="443">
        <v>0</v>
      </c>
    </row>
    <row r="362" spans="1:11" x14ac:dyDescent="0.2">
      <c r="A362" s="445" t="s">
        <v>314</v>
      </c>
      <c r="B362" s="448">
        <v>0</v>
      </c>
      <c r="C362" s="447">
        <v>5538.1984988723725</v>
      </c>
      <c r="D362" s="448">
        <v>0</v>
      </c>
      <c r="E362" s="447">
        <v>23741.819676571067</v>
      </c>
      <c r="F362" s="448">
        <v>0</v>
      </c>
      <c r="G362" s="447">
        <v>14881.328601202713</v>
      </c>
      <c r="H362" s="448">
        <v>0</v>
      </c>
      <c r="I362" s="447">
        <v>11297.591175000001</v>
      </c>
      <c r="J362" s="448">
        <v>0</v>
      </c>
      <c r="K362" s="447">
        <v>11367.7503</v>
      </c>
    </row>
    <row r="363" spans="1:11" x14ac:dyDescent="0.2">
      <c r="A363" s="445" t="s">
        <v>315</v>
      </c>
      <c r="B363" s="448">
        <v>0</v>
      </c>
      <c r="C363" s="447">
        <v>0</v>
      </c>
      <c r="D363" s="448">
        <v>0</v>
      </c>
      <c r="E363" s="447">
        <v>0</v>
      </c>
      <c r="F363" s="448">
        <v>0</v>
      </c>
      <c r="G363" s="447">
        <v>0</v>
      </c>
      <c r="H363" s="448">
        <v>0</v>
      </c>
      <c r="I363" s="447">
        <v>0</v>
      </c>
      <c r="J363" s="448">
        <v>0</v>
      </c>
      <c r="K363" s="447">
        <v>0</v>
      </c>
    </row>
    <row r="364" spans="1:11" x14ac:dyDescent="0.2">
      <c r="A364" s="449" t="s">
        <v>316</v>
      </c>
      <c r="B364" s="448">
        <v>0</v>
      </c>
      <c r="C364" s="447">
        <v>0</v>
      </c>
      <c r="D364" s="448">
        <v>0</v>
      </c>
      <c r="E364" s="447">
        <v>0</v>
      </c>
      <c r="F364" s="448">
        <v>0</v>
      </c>
      <c r="G364" s="447">
        <v>0</v>
      </c>
      <c r="H364" s="448">
        <v>0</v>
      </c>
      <c r="I364" s="447">
        <v>0</v>
      </c>
      <c r="J364" s="448">
        <v>0</v>
      </c>
      <c r="K364" s="447">
        <v>0</v>
      </c>
    </row>
    <row r="365" spans="1:11" x14ac:dyDescent="0.2">
      <c r="A365" s="449" t="s">
        <v>317</v>
      </c>
      <c r="B365" s="448">
        <v>0</v>
      </c>
      <c r="C365" s="447">
        <v>0</v>
      </c>
      <c r="D365" s="448">
        <v>0</v>
      </c>
      <c r="E365" s="447">
        <v>0</v>
      </c>
      <c r="F365" s="448">
        <v>0</v>
      </c>
      <c r="G365" s="447">
        <v>0</v>
      </c>
      <c r="H365" s="448">
        <v>0</v>
      </c>
      <c r="I365" s="447">
        <v>0</v>
      </c>
      <c r="J365" s="448">
        <v>0</v>
      </c>
      <c r="K365" s="447">
        <v>0</v>
      </c>
    </row>
    <row r="366" spans="1:11" ht="5.0999999999999996" customHeight="1" x14ac:dyDescent="0.2">
      <c r="A366" s="451"/>
      <c r="B366" s="454"/>
      <c r="C366" s="453"/>
      <c r="D366" s="454" t="s">
        <v>67</v>
      </c>
      <c r="E366" s="453" t="s">
        <v>67</v>
      </c>
      <c r="F366" s="454" t="s">
        <v>67</v>
      </c>
      <c r="G366" s="453" t="s">
        <v>67</v>
      </c>
      <c r="H366" s="454" t="s">
        <v>67</v>
      </c>
      <c r="I366" s="453"/>
      <c r="J366" s="454"/>
      <c r="K366" s="453"/>
    </row>
    <row r="367" spans="1:11" ht="12" thickBot="1" x14ac:dyDescent="0.25">
      <c r="A367" s="455" t="s">
        <v>319</v>
      </c>
      <c r="B367" s="458">
        <v>0</v>
      </c>
      <c r="C367" s="457">
        <f t="shared" ref="C367:F367" si="73">SUM(C361:C366)</f>
        <v>5538.1984988723725</v>
      </c>
      <c r="D367" s="458">
        <f t="shared" si="73"/>
        <v>0</v>
      </c>
      <c r="E367" s="457">
        <f t="shared" si="73"/>
        <v>23741.819676571067</v>
      </c>
      <c r="F367" s="458">
        <f t="shared" si="73"/>
        <v>0</v>
      </c>
      <c r="G367" s="457">
        <v>14881.328601202713</v>
      </c>
      <c r="H367" s="458">
        <f t="shared" ref="H367:I367" si="74">SUM(H361:H366)</f>
        <v>0</v>
      </c>
      <c r="I367" s="457">
        <f t="shared" si="74"/>
        <v>11297.591175000001</v>
      </c>
      <c r="J367" s="458">
        <v>0</v>
      </c>
      <c r="K367" s="457">
        <f t="shared" ref="K367" si="75">SUM(K361:K366)</f>
        <v>11367.7503</v>
      </c>
    </row>
    <row r="368" spans="1:11" ht="12" thickTop="1" x14ac:dyDescent="0.2">
      <c r="A368" s="488"/>
      <c r="B368" s="460"/>
      <c r="C368" s="474"/>
      <c r="D368" s="460" t="s">
        <v>67</v>
      </c>
      <c r="E368" s="474" t="s">
        <v>67</v>
      </c>
      <c r="F368" s="460" t="s">
        <v>67</v>
      </c>
      <c r="G368" s="474" t="s">
        <v>67</v>
      </c>
      <c r="H368" s="460"/>
      <c r="I368" s="474"/>
      <c r="J368" s="460"/>
      <c r="K368" s="489"/>
    </row>
    <row r="369" spans="1:11" x14ac:dyDescent="0.2">
      <c r="A369" s="483"/>
      <c r="B369" s="424"/>
      <c r="C369" s="425"/>
      <c r="D369" s="424" t="s">
        <v>67</v>
      </c>
      <c r="E369" s="425" t="s">
        <v>67</v>
      </c>
      <c r="F369" s="424" t="s">
        <v>67</v>
      </c>
      <c r="G369" s="425" t="s">
        <v>67</v>
      </c>
      <c r="H369" s="424"/>
      <c r="I369" s="425"/>
      <c r="J369" s="424"/>
      <c r="K369" s="484"/>
    </row>
    <row r="370" spans="1:11" x14ac:dyDescent="0.2">
      <c r="A370" s="466" t="s">
        <v>323</v>
      </c>
      <c r="B370" s="486"/>
      <c r="C370" s="485"/>
      <c r="D370" s="486" t="s">
        <v>67</v>
      </c>
      <c r="E370" s="485" t="s">
        <v>67</v>
      </c>
      <c r="F370" s="486" t="s">
        <v>67</v>
      </c>
      <c r="G370" s="485" t="s">
        <v>67</v>
      </c>
      <c r="H370" s="486"/>
      <c r="I370" s="485"/>
      <c r="J370" s="486"/>
      <c r="K370" s="487"/>
    </row>
    <row r="371" spans="1:11" x14ac:dyDescent="0.2">
      <c r="A371" s="441" t="s">
        <v>313</v>
      </c>
      <c r="B371" s="444">
        <v>0</v>
      </c>
      <c r="C371" s="443">
        <v>0</v>
      </c>
      <c r="D371" s="444">
        <v>0</v>
      </c>
      <c r="E371" s="443">
        <v>0</v>
      </c>
      <c r="F371" s="444">
        <v>0</v>
      </c>
      <c r="G371" s="443">
        <v>0</v>
      </c>
      <c r="H371" s="444">
        <v>0</v>
      </c>
      <c r="I371" s="443">
        <v>0</v>
      </c>
      <c r="J371" s="444">
        <v>0</v>
      </c>
      <c r="K371" s="443">
        <v>0</v>
      </c>
    </row>
    <row r="372" spans="1:11" x14ac:dyDescent="0.2">
      <c r="A372" s="445" t="s">
        <v>314</v>
      </c>
      <c r="B372" s="448">
        <v>0</v>
      </c>
      <c r="C372" s="447">
        <v>0</v>
      </c>
      <c r="D372" s="448">
        <v>0</v>
      </c>
      <c r="E372" s="447">
        <v>0</v>
      </c>
      <c r="F372" s="448">
        <v>0</v>
      </c>
      <c r="G372" s="447">
        <v>579.51823014067111</v>
      </c>
      <c r="H372" s="448">
        <v>0</v>
      </c>
      <c r="I372" s="447">
        <v>0</v>
      </c>
      <c r="J372" s="448">
        <v>0</v>
      </c>
      <c r="K372" s="447">
        <v>0</v>
      </c>
    </row>
    <row r="373" spans="1:11" x14ac:dyDescent="0.2">
      <c r="A373" s="445" t="s">
        <v>315</v>
      </c>
      <c r="B373" s="448">
        <v>0</v>
      </c>
      <c r="C373" s="447">
        <v>0</v>
      </c>
      <c r="D373" s="448">
        <v>0</v>
      </c>
      <c r="E373" s="447">
        <v>0</v>
      </c>
      <c r="F373" s="448">
        <v>0</v>
      </c>
      <c r="G373" s="447">
        <v>0</v>
      </c>
      <c r="H373" s="448">
        <v>0</v>
      </c>
      <c r="I373" s="447">
        <v>0</v>
      </c>
      <c r="J373" s="448">
        <v>0</v>
      </c>
      <c r="K373" s="447">
        <v>0</v>
      </c>
    </row>
    <row r="374" spans="1:11" x14ac:dyDescent="0.2">
      <c r="A374" s="449" t="s">
        <v>316</v>
      </c>
      <c r="B374" s="448">
        <v>0</v>
      </c>
      <c r="C374" s="447">
        <v>0</v>
      </c>
      <c r="D374" s="448">
        <v>0</v>
      </c>
      <c r="E374" s="447">
        <v>0</v>
      </c>
      <c r="F374" s="448">
        <v>0</v>
      </c>
      <c r="G374" s="447">
        <v>0</v>
      </c>
      <c r="H374" s="448">
        <v>0</v>
      </c>
      <c r="I374" s="447">
        <v>0</v>
      </c>
      <c r="J374" s="448">
        <v>0</v>
      </c>
      <c r="K374" s="447">
        <v>0</v>
      </c>
    </row>
    <row r="375" spans="1:11" x14ac:dyDescent="0.2">
      <c r="A375" s="449" t="s">
        <v>317</v>
      </c>
      <c r="B375" s="448">
        <v>0</v>
      </c>
      <c r="C375" s="447">
        <v>0</v>
      </c>
      <c r="D375" s="448">
        <v>0</v>
      </c>
      <c r="E375" s="447">
        <v>0</v>
      </c>
      <c r="F375" s="448">
        <v>0</v>
      </c>
      <c r="G375" s="447">
        <v>0</v>
      </c>
      <c r="H375" s="448">
        <v>0</v>
      </c>
      <c r="I375" s="447">
        <v>0</v>
      </c>
      <c r="J375" s="448">
        <v>0</v>
      </c>
      <c r="K375" s="447">
        <v>0</v>
      </c>
    </row>
    <row r="376" spans="1:11" ht="5.0999999999999996" customHeight="1" x14ac:dyDescent="0.2">
      <c r="A376" s="451"/>
      <c r="B376" s="454"/>
      <c r="C376" s="453"/>
      <c r="D376" s="454" t="s">
        <v>67</v>
      </c>
      <c r="E376" s="453" t="s">
        <v>67</v>
      </c>
      <c r="F376" s="454" t="s">
        <v>67</v>
      </c>
      <c r="G376" s="453" t="s">
        <v>67</v>
      </c>
      <c r="H376" s="454" t="s">
        <v>67</v>
      </c>
      <c r="I376" s="453"/>
      <c r="J376" s="454"/>
      <c r="K376" s="453"/>
    </row>
    <row r="377" spans="1:11" ht="12" thickBot="1" x14ac:dyDescent="0.25">
      <c r="A377" s="455" t="s">
        <v>319</v>
      </c>
      <c r="B377" s="458">
        <v>0</v>
      </c>
      <c r="C377" s="457">
        <f t="shared" ref="C377:I377" si="76">SUM(C371:C376)</f>
        <v>0</v>
      </c>
      <c r="D377" s="458">
        <f t="shared" si="76"/>
        <v>0</v>
      </c>
      <c r="E377" s="457">
        <f t="shared" si="76"/>
        <v>0</v>
      </c>
      <c r="F377" s="458">
        <f t="shared" si="76"/>
        <v>0</v>
      </c>
      <c r="G377" s="457">
        <v>579.51823014067111</v>
      </c>
      <c r="H377" s="458">
        <f t="shared" si="76"/>
        <v>0</v>
      </c>
      <c r="I377" s="457">
        <f t="shared" si="76"/>
        <v>0</v>
      </c>
      <c r="J377" s="458">
        <v>0</v>
      </c>
      <c r="K377" s="457">
        <f t="shared" ref="K377" si="77">SUM(K371:K376)</f>
        <v>0</v>
      </c>
    </row>
    <row r="378" spans="1:11" ht="12" thickTop="1" x14ac:dyDescent="0.2">
      <c r="A378" s="477"/>
      <c r="B378" s="460"/>
      <c r="C378" s="474"/>
      <c r="D378" s="460" t="s">
        <v>67</v>
      </c>
      <c r="E378" s="474" t="s">
        <v>67</v>
      </c>
      <c r="F378" s="460" t="s">
        <v>67</v>
      </c>
      <c r="G378" s="474" t="s">
        <v>67</v>
      </c>
      <c r="H378" s="460"/>
      <c r="I378" s="474"/>
      <c r="J378" s="460"/>
      <c r="K378" s="474"/>
    </row>
    <row r="379" spans="1:11" x14ac:dyDescent="0.2">
      <c r="A379" s="478"/>
      <c r="B379" s="424"/>
      <c r="C379" s="425"/>
      <c r="D379" s="424" t="s">
        <v>67</v>
      </c>
      <c r="E379" s="425" t="s">
        <v>67</v>
      </c>
      <c r="F379" s="424" t="s">
        <v>67</v>
      </c>
      <c r="G379" s="425" t="s">
        <v>67</v>
      </c>
      <c r="H379" s="424"/>
      <c r="I379" s="425"/>
      <c r="J379" s="424"/>
      <c r="K379" s="425"/>
    </row>
    <row r="380" spans="1:11" ht="15" customHeight="1" x14ac:dyDescent="0.2">
      <c r="A380" s="479" t="s">
        <v>336</v>
      </c>
      <c r="B380" s="481"/>
      <c r="C380" s="480"/>
      <c r="D380" s="481" t="s">
        <v>67</v>
      </c>
      <c r="E380" s="480" t="s">
        <v>67</v>
      </c>
      <c r="F380" s="481" t="s">
        <v>67</v>
      </c>
      <c r="G380" s="480" t="s">
        <v>67</v>
      </c>
      <c r="H380" s="481"/>
      <c r="I380" s="480"/>
      <c r="J380" s="481"/>
      <c r="K380" s="482"/>
    </row>
    <row r="381" spans="1:11" x14ac:dyDescent="0.2">
      <c r="A381" s="483"/>
      <c r="B381" s="424"/>
      <c r="C381" s="425"/>
      <c r="D381" s="424" t="s">
        <v>67</v>
      </c>
      <c r="E381" s="425" t="s">
        <v>67</v>
      </c>
      <c r="F381" s="424" t="s">
        <v>67</v>
      </c>
      <c r="G381" s="425" t="s">
        <v>67</v>
      </c>
      <c r="H381" s="424"/>
      <c r="I381" s="425"/>
      <c r="J381" s="424"/>
      <c r="K381" s="484"/>
    </row>
    <row r="382" spans="1:11" x14ac:dyDescent="0.2">
      <c r="A382" s="466" t="s">
        <v>320</v>
      </c>
      <c r="B382" s="486"/>
      <c r="C382" s="485"/>
      <c r="D382" s="486" t="s">
        <v>67</v>
      </c>
      <c r="E382" s="485" t="s">
        <v>67</v>
      </c>
      <c r="F382" s="486" t="s">
        <v>67</v>
      </c>
      <c r="G382" s="485" t="s">
        <v>67</v>
      </c>
      <c r="H382" s="486"/>
      <c r="I382" s="485"/>
      <c r="J382" s="486"/>
      <c r="K382" s="487"/>
    </row>
    <row r="383" spans="1:11" x14ac:dyDescent="0.2">
      <c r="A383" s="441" t="s">
        <v>313</v>
      </c>
      <c r="B383" s="444">
        <v>4</v>
      </c>
      <c r="C383" s="443">
        <v>367614.2954381677</v>
      </c>
      <c r="D383" s="444">
        <v>5.1666666666666661</v>
      </c>
      <c r="E383" s="443">
        <v>458571.30758803966</v>
      </c>
      <c r="F383" s="444">
        <v>7.416666666666667</v>
      </c>
      <c r="G383" s="443">
        <v>691256.92460317351</v>
      </c>
      <c r="H383" s="444">
        <v>7</v>
      </c>
      <c r="I383" s="443">
        <v>550684.03</v>
      </c>
      <c r="J383" s="444">
        <v>7</v>
      </c>
      <c r="K383" s="443">
        <v>577966.47</v>
      </c>
    </row>
    <row r="384" spans="1:11" x14ac:dyDescent="0.2">
      <c r="A384" s="445" t="s">
        <v>314</v>
      </c>
      <c r="B384" s="448">
        <v>0</v>
      </c>
      <c r="C384" s="447">
        <v>0</v>
      </c>
      <c r="D384" s="448">
        <v>0</v>
      </c>
      <c r="E384" s="447">
        <v>0</v>
      </c>
      <c r="F384" s="448">
        <v>0</v>
      </c>
      <c r="G384" s="447">
        <v>0</v>
      </c>
      <c r="H384" s="448">
        <v>1</v>
      </c>
      <c r="I384" s="447">
        <v>59514.479999999996</v>
      </c>
      <c r="J384" s="448">
        <v>2</v>
      </c>
      <c r="K384" s="447">
        <v>129535.06000000001</v>
      </c>
    </row>
    <row r="385" spans="1:11" x14ac:dyDescent="0.2">
      <c r="A385" s="445" t="s">
        <v>315</v>
      </c>
      <c r="B385" s="448">
        <v>4.1424275362318834</v>
      </c>
      <c r="C385" s="447">
        <v>222811.8429085277</v>
      </c>
      <c r="D385" s="448">
        <v>3.67</v>
      </c>
      <c r="E385" s="447">
        <v>208570.82843530562</v>
      </c>
      <c r="F385" s="448">
        <v>3.9733333333333332</v>
      </c>
      <c r="G385" s="447">
        <v>255273.35480303181</v>
      </c>
      <c r="H385" s="448">
        <v>5</v>
      </c>
      <c r="I385" s="447">
        <v>269532.61</v>
      </c>
      <c r="J385" s="448">
        <v>5</v>
      </c>
      <c r="K385" s="447">
        <v>276851.90999999997</v>
      </c>
    </row>
    <row r="386" spans="1:11" x14ac:dyDescent="0.2">
      <c r="A386" s="449" t="s">
        <v>316</v>
      </c>
      <c r="B386" s="448">
        <v>29.524166666666666</v>
      </c>
      <c r="C386" s="447">
        <v>2675449.3999080476</v>
      </c>
      <c r="D386" s="448">
        <v>34.339166666666671</v>
      </c>
      <c r="E386" s="447">
        <v>3177221.8510059626</v>
      </c>
      <c r="F386" s="448">
        <v>36.36666666666666</v>
      </c>
      <c r="G386" s="447">
        <v>3470427.2264837404</v>
      </c>
      <c r="H386" s="448">
        <v>37.5</v>
      </c>
      <c r="I386" s="447">
        <v>3650167.01</v>
      </c>
      <c r="J386" s="448">
        <v>37.5</v>
      </c>
      <c r="K386" s="447">
        <v>3762128.7800000007</v>
      </c>
    </row>
    <row r="387" spans="1:11" x14ac:dyDescent="0.2">
      <c r="A387" s="449" t="s">
        <v>317</v>
      </c>
      <c r="B387" s="448">
        <v>1</v>
      </c>
      <c r="C387" s="447">
        <v>358.83917059265758</v>
      </c>
      <c r="D387" s="448">
        <v>1</v>
      </c>
      <c r="E387" s="447">
        <v>3552.8327185672442</v>
      </c>
      <c r="F387" s="448">
        <v>0.83333333333333337</v>
      </c>
      <c r="G387" s="447">
        <v>42122.64052394333</v>
      </c>
      <c r="H387" s="448">
        <v>0</v>
      </c>
      <c r="I387" s="447">
        <v>0</v>
      </c>
      <c r="J387" s="448">
        <v>0</v>
      </c>
      <c r="K387" s="447">
        <v>0</v>
      </c>
    </row>
    <row r="388" spans="1:11" ht="5.0999999999999996" customHeight="1" x14ac:dyDescent="0.2">
      <c r="A388" s="451"/>
      <c r="B388" s="454"/>
      <c r="C388" s="453"/>
      <c r="D388" s="454" t="s">
        <v>67</v>
      </c>
      <c r="E388" s="453" t="s">
        <v>67</v>
      </c>
      <c r="F388" s="454" t="s">
        <v>67</v>
      </c>
      <c r="G388" s="453" t="s">
        <v>67</v>
      </c>
      <c r="H388" s="454"/>
      <c r="I388" s="453"/>
      <c r="J388" s="454"/>
      <c r="K388" s="453"/>
    </row>
    <row r="389" spans="1:11" ht="12" thickBot="1" x14ac:dyDescent="0.25">
      <c r="A389" s="455" t="s">
        <v>319</v>
      </c>
      <c r="B389" s="458">
        <f t="shared" ref="B389:K389" si="78">SUM(B383:B388)</f>
        <v>38.666594202898551</v>
      </c>
      <c r="C389" s="457">
        <f t="shared" si="78"/>
        <v>3266234.3774253358</v>
      </c>
      <c r="D389" s="458">
        <f t="shared" si="78"/>
        <v>44.175833333333337</v>
      </c>
      <c r="E389" s="457">
        <f t="shared" si="78"/>
        <v>3847916.8197478754</v>
      </c>
      <c r="F389" s="458">
        <f t="shared" si="78"/>
        <v>48.589999999999996</v>
      </c>
      <c r="G389" s="457">
        <v>4459080.1464138888</v>
      </c>
      <c r="H389" s="458">
        <f t="shared" si="78"/>
        <v>50.5</v>
      </c>
      <c r="I389" s="457">
        <f t="shared" si="78"/>
        <v>4529898.13</v>
      </c>
      <c r="J389" s="458">
        <f t="shared" si="78"/>
        <v>51.5</v>
      </c>
      <c r="K389" s="457">
        <f t="shared" si="78"/>
        <v>4746482.2200000007</v>
      </c>
    </row>
    <row r="390" spans="1:11" ht="12" thickTop="1" x14ac:dyDescent="0.2">
      <c r="A390" s="492"/>
      <c r="B390" s="460"/>
      <c r="C390" s="474"/>
      <c r="D390" s="460" t="s">
        <v>67</v>
      </c>
      <c r="E390" s="474" t="s">
        <v>67</v>
      </c>
      <c r="F390" s="460" t="s">
        <v>67</v>
      </c>
      <c r="G390" s="474" t="s">
        <v>67</v>
      </c>
      <c r="H390" s="460"/>
      <c r="I390" s="474"/>
      <c r="J390" s="460"/>
      <c r="K390" s="474"/>
    </row>
    <row r="391" spans="1:11" x14ac:dyDescent="0.2">
      <c r="A391" s="478"/>
      <c r="B391" s="424"/>
      <c r="C391" s="425"/>
      <c r="D391" s="424" t="s">
        <v>67</v>
      </c>
      <c r="E391" s="425" t="s">
        <v>67</v>
      </c>
      <c r="F391" s="424" t="s">
        <v>67</v>
      </c>
      <c r="G391" s="425" t="s">
        <v>67</v>
      </c>
      <c r="H391" s="424"/>
      <c r="I391" s="425"/>
      <c r="J391" s="424"/>
      <c r="K391" s="425"/>
    </row>
    <row r="392" spans="1:11" x14ac:dyDescent="0.2">
      <c r="A392" s="476" t="s">
        <v>322</v>
      </c>
      <c r="B392" s="486"/>
      <c r="C392" s="485"/>
      <c r="D392" s="486" t="s">
        <v>67</v>
      </c>
      <c r="E392" s="485" t="s">
        <v>67</v>
      </c>
      <c r="F392" s="486" t="s">
        <v>67</v>
      </c>
      <c r="G392" s="485" t="s">
        <v>67</v>
      </c>
      <c r="H392" s="486"/>
      <c r="I392" s="485"/>
      <c r="J392" s="486"/>
      <c r="K392" s="485"/>
    </row>
    <row r="393" spans="1:11" x14ac:dyDescent="0.2">
      <c r="A393" s="441" t="s">
        <v>313</v>
      </c>
      <c r="B393" s="444">
        <v>0</v>
      </c>
      <c r="C393" s="443">
        <v>0</v>
      </c>
      <c r="D393" s="444">
        <v>0</v>
      </c>
      <c r="E393" s="443">
        <v>0</v>
      </c>
      <c r="F393" s="444">
        <v>0</v>
      </c>
      <c r="G393" s="443">
        <v>0</v>
      </c>
      <c r="H393" s="444">
        <v>0</v>
      </c>
      <c r="I393" s="443">
        <v>0</v>
      </c>
      <c r="J393" s="444">
        <v>0</v>
      </c>
      <c r="K393" s="443">
        <v>0</v>
      </c>
    </row>
    <row r="394" spans="1:11" x14ac:dyDescent="0.2">
      <c r="A394" s="445" t="s">
        <v>314</v>
      </c>
      <c r="B394" s="448">
        <v>0</v>
      </c>
      <c r="C394" s="447">
        <v>0</v>
      </c>
      <c r="D394" s="448">
        <v>0</v>
      </c>
      <c r="E394" s="447">
        <v>0</v>
      </c>
      <c r="F394" s="448">
        <v>0</v>
      </c>
      <c r="G394" s="447">
        <v>0</v>
      </c>
      <c r="H394" s="448">
        <v>0</v>
      </c>
      <c r="I394" s="447">
        <v>0</v>
      </c>
      <c r="J394" s="448">
        <v>0</v>
      </c>
      <c r="K394" s="447">
        <v>0</v>
      </c>
    </row>
    <row r="395" spans="1:11" x14ac:dyDescent="0.2">
      <c r="A395" s="445" t="s">
        <v>315</v>
      </c>
      <c r="B395" s="448">
        <v>0</v>
      </c>
      <c r="C395" s="447">
        <v>15834.528515090717</v>
      </c>
      <c r="D395" s="448">
        <v>0</v>
      </c>
      <c r="E395" s="447">
        <v>21355.313716415967</v>
      </c>
      <c r="F395" s="448">
        <v>0</v>
      </c>
      <c r="G395" s="447">
        <v>25222.254150408568</v>
      </c>
      <c r="H395" s="448">
        <v>0</v>
      </c>
      <c r="I395" s="447">
        <v>27707.810000000005</v>
      </c>
      <c r="J395" s="448">
        <v>0</v>
      </c>
      <c r="K395" s="447">
        <v>28844.950000000004</v>
      </c>
    </row>
    <row r="396" spans="1:11" x14ac:dyDescent="0.2">
      <c r="A396" s="449" t="s">
        <v>316</v>
      </c>
      <c r="B396" s="448">
        <v>0</v>
      </c>
      <c r="C396" s="447">
        <v>597156.40317879478</v>
      </c>
      <c r="D396" s="448">
        <v>0</v>
      </c>
      <c r="E396" s="447">
        <v>848090.33434747357</v>
      </c>
      <c r="F396" s="448">
        <v>0</v>
      </c>
      <c r="G396" s="447">
        <v>749381.00046592392</v>
      </c>
      <c r="H396" s="448">
        <v>0</v>
      </c>
      <c r="I396" s="447">
        <v>783972.49</v>
      </c>
      <c r="J396" s="448">
        <v>0</v>
      </c>
      <c r="K396" s="447">
        <v>810993.07</v>
      </c>
    </row>
    <row r="397" spans="1:11" x14ac:dyDescent="0.2">
      <c r="A397" s="449" t="s">
        <v>317</v>
      </c>
      <c r="B397" s="448">
        <v>0</v>
      </c>
      <c r="C397" s="447">
        <v>0</v>
      </c>
      <c r="D397" s="448">
        <v>0</v>
      </c>
      <c r="E397" s="447">
        <v>0</v>
      </c>
      <c r="F397" s="448">
        <v>0</v>
      </c>
      <c r="G397" s="447">
        <v>12459.400783731389</v>
      </c>
      <c r="H397" s="448">
        <v>0</v>
      </c>
      <c r="I397" s="447">
        <v>0</v>
      </c>
      <c r="J397" s="448">
        <v>0</v>
      </c>
      <c r="K397" s="447">
        <v>0</v>
      </c>
    </row>
    <row r="398" spans="1:11" ht="5.0999999999999996" customHeight="1" x14ac:dyDescent="0.2">
      <c r="A398" s="451"/>
      <c r="B398" s="454" t="s">
        <v>67</v>
      </c>
      <c r="C398" s="453"/>
      <c r="D398" s="454" t="s">
        <v>67</v>
      </c>
      <c r="E398" s="453" t="s">
        <v>67</v>
      </c>
      <c r="F398" s="454" t="s">
        <v>67</v>
      </c>
      <c r="G398" s="453" t="s">
        <v>67</v>
      </c>
      <c r="H398" s="454" t="s">
        <v>67</v>
      </c>
      <c r="I398" s="453"/>
      <c r="J398" s="454"/>
      <c r="K398" s="453"/>
    </row>
    <row r="399" spans="1:11" ht="12" thickBot="1" x14ac:dyDescent="0.25">
      <c r="A399" s="455" t="s">
        <v>319</v>
      </c>
      <c r="B399" s="458">
        <f t="shared" ref="B399:C399" si="79">SUM(B393:B398)</f>
        <v>0</v>
      </c>
      <c r="C399" s="457">
        <f t="shared" si="79"/>
        <v>612990.93169388548</v>
      </c>
      <c r="D399" s="458">
        <f t="shared" ref="D399:I399" si="80">SUM(D393:D398)</f>
        <v>0</v>
      </c>
      <c r="E399" s="457">
        <f t="shared" si="80"/>
        <v>869445.64806388959</v>
      </c>
      <c r="F399" s="458">
        <f t="shared" si="80"/>
        <v>0</v>
      </c>
      <c r="G399" s="457">
        <v>787062.65540006384</v>
      </c>
      <c r="H399" s="458">
        <f t="shared" si="80"/>
        <v>0</v>
      </c>
      <c r="I399" s="457">
        <f t="shared" si="80"/>
        <v>811680.3</v>
      </c>
      <c r="J399" s="458">
        <v>0</v>
      </c>
      <c r="K399" s="457">
        <f t="shared" ref="K399" si="81">SUM(K393:K398)</f>
        <v>839838.0199999999</v>
      </c>
    </row>
    <row r="400" spans="1:11" ht="12" thickTop="1" x14ac:dyDescent="0.2">
      <c r="A400" s="488"/>
      <c r="B400" s="460"/>
      <c r="C400" s="474"/>
      <c r="D400" s="460" t="s">
        <v>67</v>
      </c>
      <c r="E400" s="474" t="s">
        <v>67</v>
      </c>
      <c r="F400" s="460" t="s">
        <v>67</v>
      </c>
      <c r="G400" s="474" t="s">
        <v>67</v>
      </c>
      <c r="H400" s="460"/>
      <c r="I400" s="474"/>
      <c r="J400" s="460"/>
      <c r="K400" s="489"/>
    </row>
    <row r="401" spans="1:11" x14ac:dyDescent="0.2">
      <c r="A401" s="483"/>
      <c r="B401" s="424"/>
      <c r="C401" s="425"/>
      <c r="D401" s="424" t="s">
        <v>67</v>
      </c>
      <c r="E401" s="425" t="s">
        <v>67</v>
      </c>
      <c r="F401" s="424" t="s">
        <v>67</v>
      </c>
      <c r="G401" s="425" t="s">
        <v>67</v>
      </c>
      <c r="H401" s="424"/>
      <c r="I401" s="425"/>
      <c r="J401" s="424"/>
      <c r="K401" s="484"/>
    </row>
    <row r="402" spans="1:11" x14ac:dyDescent="0.2">
      <c r="A402" s="466" t="s">
        <v>323</v>
      </c>
      <c r="B402" s="486"/>
      <c r="C402" s="485"/>
      <c r="D402" s="486" t="s">
        <v>67</v>
      </c>
      <c r="E402" s="485" t="s">
        <v>67</v>
      </c>
      <c r="F402" s="486" t="s">
        <v>67</v>
      </c>
      <c r="G402" s="485" t="s">
        <v>67</v>
      </c>
      <c r="H402" s="486"/>
      <c r="I402" s="485"/>
      <c r="J402" s="486"/>
      <c r="K402" s="487"/>
    </row>
    <row r="403" spans="1:11" x14ac:dyDescent="0.2">
      <c r="A403" s="441" t="s">
        <v>313</v>
      </c>
      <c r="B403" s="444">
        <v>0</v>
      </c>
      <c r="C403" s="443">
        <v>0</v>
      </c>
      <c r="D403" s="444">
        <v>0</v>
      </c>
      <c r="E403" s="443">
        <v>0</v>
      </c>
      <c r="F403" s="444">
        <v>0</v>
      </c>
      <c r="G403" s="443">
        <v>0</v>
      </c>
      <c r="H403" s="444">
        <v>0</v>
      </c>
      <c r="I403" s="443">
        <v>0</v>
      </c>
      <c r="J403" s="444">
        <v>0</v>
      </c>
      <c r="K403" s="443">
        <v>0</v>
      </c>
    </row>
    <row r="404" spans="1:11" x14ac:dyDescent="0.2">
      <c r="A404" s="445" t="s">
        <v>314</v>
      </c>
      <c r="B404" s="448">
        <v>0</v>
      </c>
      <c r="C404" s="447">
        <v>0</v>
      </c>
      <c r="D404" s="448">
        <v>0</v>
      </c>
      <c r="E404" s="447">
        <v>0</v>
      </c>
      <c r="F404" s="448">
        <v>0</v>
      </c>
      <c r="G404" s="447">
        <v>0</v>
      </c>
      <c r="H404" s="448">
        <v>0</v>
      </c>
      <c r="I404" s="447">
        <v>0</v>
      </c>
      <c r="J404" s="448">
        <v>0</v>
      </c>
      <c r="K404" s="447">
        <v>0</v>
      </c>
    </row>
    <row r="405" spans="1:11" x14ac:dyDescent="0.2">
      <c r="A405" s="445" t="s">
        <v>315</v>
      </c>
      <c r="B405" s="448">
        <v>0</v>
      </c>
      <c r="C405" s="447">
        <v>12088.488050471975</v>
      </c>
      <c r="D405" s="448">
        <v>0</v>
      </c>
      <c r="E405" s="447">
        <v>13840.17405457892</v>
      </c>
      <c r="F405" s="448">
        <v>0</v>
      </c>
      <c r="G405" s="447">
        <v>22409.638519304128</v>
      </c>
      <c r="H405" s="448">
        <v>0</v>
      </c>
      <c r="I405" s="447">
        <v>16367.939999999997</v>
      </c>
      <c r="J405" s="448">
        <v>0</v>
      </c>
      <c r="K405" s="447">
        <v>17022.27</v>
      </c>
    </row>
    <row r="406" spans="1:11" x14ac:dyDescent="0.2">
      <c r="A406" s="449" t="s">
        <v>316</v>
      </c>
      <c r="B406" s="448">
        <v>0</v>
      </c>
      <c r="C406" s="447">
        <v>473032.81382697239</v>
      </c>
      <c r="D406" s="448">
        <v>0</v>
      </c>
      <c r="E406" s="447">
        <v>573589.44876860548</v>
      </c>
      <c r="F406" s="448">
        <v>0</v>
      </c>
      <c r="G406" s="447">
        <v>629931.31442844798</v>
      </c>
      <c r="H406" s="448">
        <v>0</v>
      </c>
      <c r="I406" s="447">
        <v>846512.15999999992</v>
      </c>
      <c r="J406" s="448">
        <v>0</v>
      </c>
      <c r="K406" s="447">
        <v>878448.09000000008</v>
      </c>
    </row>
    <row r="407" spans="1:11" x14ac:dyDescent="0.2">
      <c r="A407" s="449" t="s">
        <v>317</v>
      </c>
      <c r="B407" s="448">
        <v>0</v>
      </c>
      <c r="C407" s="447">
        <v>519.33213263104255</v>
      </c>
      <c r="D407" s="448">
        <v>0</v>
      </c>
      <c r="E407" s="447">
        <v>530.78925992724999</v>
      </c>
      <c r="F407" s="448">
        <v>0</v>
      </c>
      <c r="G407" s="447">
        <v>15934.441290862695</v>
      </c>
      <c r="H407" s="448">
        <v>0</v>
      </c>
      <c r="I407" s="447">
        <v>0</v>
      </c>
      <c r="J407" s="448">
        <v>0</v>
      </c>
      <c r="K407" s="447">
        <v>0</v>
      </c>
    </row>
    <row r="408" spans="1:11" ht="5.0999999999999996" customHeight="1" x14ac:dyDescent="0.2">
      <c r="A408" s="451"/>
      <c r="B408" s="454" t="s">
        <v>67</v>
      </c>
      <c r="C408" s="453"/>
      <c r="D408" s="454" t="s">
        <v>67</v>
      </c>
      <c r="E408" s="453" t="s">
        <v>67</v>
      </c>
      <c r="F408" s="454" t="s">
        <v>67</v>
      </c>
      <c r="G408" s="453" t="s">
        <v>67</v>
      </c>
      <c r="H408" s="454" t="s">
        <v>67</v>
      </c>
      <c r="I408" s="453"/>
      <c r="J408" s="454"/>
      <c r="K408" s="453"/>
    </row>
    <row r="409" spans="1:11" ht="12" thickBot="1" x14ac:dyDescent="0.25">
      <c r="A409" s="455" t="s">
        <v>319</v>
      </c>
      <c r="B409" s="458">
        <f t="shared" ref="B409:C409" si="82">SUM(B403:B408)</f>
        <v>0</v>
      </c>
      <c r="C409" s="457">
        <f t="shared" si="82"/>
        <v>485640.63401007542</v>
      </c>
      <c r="D409" s="458">
        <f t="shared" ref="D409:I409" si="83">SUM(D403:D408)</f>
        <v>0</v>
      </c>
      <c r="E409" s="457">
        <f t="shared" si="83"/>
        <v>587960.41208311159</v>
      </c>
      <c r="F409" s="458">
        <f t="shared" si="83"/>
        <v>0</v>
      </c>
      <c r="G409" s="457">
        <v>668275.39423861483</v>
      </c>
      <c r="H409" s="458">
        <f t="shared" si="83"/>
        <v>0</v>
      </c>
      <c r="I409" s="457">
        <f t="shared" si="83"/>
        <v>862880.09999999986</v>
      </c>
      <c r="J409" s="458">
        <v>0</v>
      </c>
      <c r="K409" s="457">
        <f t="shared" ref="K409" si="84">SUM(K403:K408)</f>
        <v>895470.3600000001</v>
      </c>
    </row>
    <row r="410" spans="1:11" ht="12" thickTop="1" x14ac:dyDescent="0.2">
      <c r="A410" s="477"/>
      <c r="B410" s="460"/>
      <c r="C410" s="474"/>
      <c r="D410" s="460" t="s">
        <v>67</v>
      </c>
      <c r="E410" s="474" t="s">
        <v>67</v>
      </c>
      <c r="F410" s="460" t="s">
        <v>67</v>
      </c>
      <c r="G410" s="474" t="s">
        <v>67</v>
      </c>
      <c r="H410" s="460"/>
      <c r="I410" s="474"/>
      <c r="J410" s="460"/>
      <c r="K410" s="474"/>
    </row>
    <row r="411" spans="1:11" x14ac:dyDescent="0.2">
      <c r="A411" s="478"/>
      <c r="B411" s="424"/>
      <c r="C411" s="425"/>
      <c r="D411" s="424" t="s">
        <v>67</v>
      </c>
      <c r="E411" s="425" t="s">
        <v>67</v>
      </c>
      <c r="F411" s="424" t="s">
        <v>67</v>
      </c>
      <c r="G411" s="425" t="s">
        <v>67</v>
      </c>
      <c r="H411" s="424"/>
      <c r="I411" s="425"/>
      <c r="J411" s="424"/>
      <c r="K411" s="425"/>
    </row>
    <row r="412" spans="1:11" ht="15" customHeight="1" x14ac:dyDescent="0.2">
      <c r="A412" s="479" t="s">
        <v>337</v>
      </c>
      <c r="B412" s="481"/>
      <c r="C412" s="480"/>
      <c r="D412" s="481" t="s">
        <v>67</v>
      </c>
      <c r="E412" s="480" t="s">
        <v>67</v>
      </c>
      <c r="F412" s="481" t="s">
        <v>67</v>
      </c>
      <c r="G412" s="480" t="s">
        <v>67</v>
      </c>
      <c r="H412" s="481"/>
      <c r="I412" s="480"/>
      <c r="J412" s="481"/>
      <c r="K412" s="482"/>
    </row>
    <row r="413" spans="1:11" x14ac:dyDescent="0.2">
      <c r="A413" s="483"/>
      <c r="B413" s="424"/>
      <c r="C413" s="425"/>
      <c r="D413" s="424" t="s">
        <v>67</v>
      </c>
      <c r="E413" s="425" t="s">
        <v>67</v>
      </c>
      <c r="F413" s="424" t="s">
        <v>67</v>
      </c>
      <c r="G413" s="425" t="s">
        <v>67</v>
      </c>
      <c r="H413" s="424"/>
      <c r="I413" s="425"/>
      <c r="J413" s="424"/>
      <c r="K413" s="484"/>
    </row>
    <row r="414" spans="1:11" x14ac:dyDescent="0.2">
      <c r="A414" s="466" t="s">
        <v>320</v>
      </c>
      <c r="B414" s="486"/>
      <c r="C414" s="485"/>
      <c r="D414" s="486" t="s">
        <v>67</v>
      </c>
      <c r="E414" s="485" t="s">
        <v>67</v>
      </c>
      <c r="F414" s="486"/>
      <c r="G414" s="485" t="s">
        <v>67</v>
      </c>
      <c r="H414" s="486"/>
      <c r="I414" s="485"/>
      <c r="J414" s="486"/>
      <c r="K414" s="487"/>
    </row>
    <row r="415" spans="1:11" x14ac:dyDescent="0.2">
      <c r="A415" s="441" t="s">
        <v>313</v>
      </c>
      <c r="B415" s="444">
        <v>20.75</v>
      </c>
      <c r="C415" s="443">
        <v>2199449.3323899512</v>
      </c>
      <c r="D415" s="444">
        <v>20.92</v>
      </c>
      <c r="E415" s="443">
        <v>2181864.8854815303</v>
      </c>
      <c r="F415" s="444">
        <v>20.76</v>
      </c>
      <c r="G415" s="443">
        <v>2244125.2591592837</v>
      </c>
      <c r="H415" s="444">
        <v>20</v>
      </c>
      <c r="I415" s="443">
        <v>2383037.4700000002</v>
      </c>
      <c r="J415" s="444">
        <v>21</v>
      </c>
      <c r="K415" s="443">
        <v>2532536.73</v>
      </c>
    </row>
    <row r="416" spans="1:11" x14ac:dyDescent="0.2">
      <c r="A416" s="445" t="s">
        <v>314</v>
      </c>
      <c r="B416" s="448">
        <v>10.42</v>
      </c>
      <c r="C416" s="447">
        <v>586881.24820079294</v>
      </c>
      <c r="D416" s="448">
        <v>11.33</v>
      </c>
      <c r="E416" s="447">
        <v>635314.82707714953</v>
      </c>
      <c r="F416" s="448">
        <v>12.26</v>
      </c>
      <c r="G416" s="447">
        <v>688928.25685652066</v>
      </c>
      <c r="H416" s="448">
        <v>12</v>
      </c>
      <c r="I416" s="447">
        <v>574056.57000000007</v>
      </c>
      <c r="J416" s="448">
        <v>12</v>
      </c>
      <c r="K416" s="447">
        <v>586246.09</v>
      </c>
    </row>
    <row r="417" spans="1:11" x14ac:dyDescent="0.2">
      <c r="A417" s="445" t="s">
        <v>315</v>
      </c>
      <c r="B417" s="448">
        <v>24.525101284584977</v>
      </c>
      <c r="C417" s="447">
        <v>1315394.0922316276</v>
      </c>
      <c r="D417" s="448">
        <v>24.296666666666667</v>
      </c>
      <c r="E417" s="447">
        <v>1278953.4023173349</v>
      </c>
      <c r="F417" s="448">
        <v>23.521666666666665</v>
      </c>
      <c r="G417" s="447">
        <v>1312896.6557203354</v>
      </c>
      <c r="H417" s="448">
        <v>27</v>
      </c>
      <c r="I417" s="447">
        <v>1505105.06</v>
      </c>
      <c r="J417" s="448">
        <v>28</v>
      </c>
      <c r="K417" s="447">
        <v>1646593.75</v>
      </c>
    </row>
    <row r="418" spans="1:11" x14ac:dyDescent="0.2">
      <c r="A418" s="449" t="s">
        <v>316</v>
      </c>
      <c r="B418" s="448">
        <v>3.3333333333333335E-3</v>
      </c>
      <c r="C418" s="447">
        <v>832.91697768421432</v>
      </c>
      <c r="D418" s="448">
        <v>0</v>
      </c>
      <c r="E418" s="447">
        <v>0</v>
      </c>
      <c r="F418" s="448">
        <v>0</v>
      </c>
      <c r="G418" s="447">
        <v>0</v>
      </c>
      <c r="H418" s="448">
        <v>0</v>
      </c>
      <c r="I418" s="447">
        <v>0</v>
      </c>
      <c r="J418" s="448">
        <v>0</v>
      </c>
      <c r="K418" s="447">
        <v>0</v>
      </c>
    </row>
    <row r="419" spans="1:11" x14ac:dyDescent="0.2">
      <c r="A419" s="449" t="s">
        <v>317</v>
      </c>
      <c r="B419" s="448">
        <v>0</v>
      </c>
      <c r="C419" s="447">
        <v>0</v>
      </c>
      <c r="D419" s="448">
        <v>0</v>
      </c>
      <c r="E419" s="447">
        <v>0</v>
      </c>
      <c r="F419" s="448">
        <v>0</v>
      </c>
      <c r="G419" s="447">
        <v>0</v>
      </c>
      <c r="H419" s="448">
        <v>0</v>
      </c>
      <c r="I419" s="447">
        <v>0</v>
      </c>
      <c r="J419" s="448">
        <v>0</v>
      </c>
      <c r="K419" s="447">
        <v>0</v>
      </c>
    </row>
    <row r="420" spans="1:11" ht="5.0999999999999996" customHeight="1" x14ac:dyDescent="0.2">
      <c r="A420" s="451"/>
      <c r="B420" s="454"/>
      <c r="C420" s="453"/>
      <c r="D420" s="454" t="s">
        <v>67</v>
      </c>
      <c r="E420" s="453" t="s">
        <v>67</v>
      </c>
      <c r="F420" s="454" t="s">
        <v>67</v>
      </c>
      <c r="G420" s="453" t="s">
        <v>67</v>
      </c>
      <c r="H420" s="454"/>
      <c r="I420" s="453"/>
      <c r="J420" s="454"/>
      <c r="K420" s="453"/>
    </row>
    <row r="421" spans="1:11" ht="12" thickBot="1" x14ac:dyDescent="0.25">
      <c r="A421" s="455" t="s">
        <v>319</v>
      </c>
      <c r="B421" s="458">
        <f t="shared" ref="B421:H421" si="85">SUM(B415:B420)</f>
        <v>55.698434617918309</v>
      </c>
      <c r="C421" s="457">
        <f t="shared" si="85"/>
        <v>4102557.5898000556</v>
      </c>
      <c r="D421" s="458">
        <f t="shared" si="85"/>
        <v>56.546666666666667</v>
      </c>
      <c r="E421" s="457">
        <f t="shared" si="85"/>
        <v>4096133.1148760146</v>
      </c>
      <c r="F421" s="458">
        <f t="shared" si="85"/>
        <v>56.541666666666671</v>
      </c>
      <c r="G421" s="457">
        <v>4245950.1717361398</v>
      </c>
      <c r="H421" s="458">
        <f t="shared" si="85"/>
        <v>59</v>
      </c>
      <c r="I421" s="457">
        <f>SUM(I415:I420)</f>
        <v>4462199.0999999996</v>
      </c>
      <c r="J421" s="458">
        <f t="shared" ref="J421:K421" si="86">SUM(J415:J420)</f>
        <v>61</v>
      </c>
      <c r="K421" s="457">
        <f t="shared" si="86"/>
        <v>4765376.57</v>
      </c>
    </row>
    <row r="422" spans="1:11" ht="12" thickTop="1" x14ac:dyDescent="0.2">
      <c r="A422" s="488"/>
      <c r="B422" s="460"/>
      <c r="C422" s="474"/>
      <c r="D422" s="460" t="s">
        <v>67</v>
      </c>
      <c r="E422" s="474" t="s">
        <v>67</v>
      </c>
      <c r="F422" s="460" t="s">
        <v>67</v>
      </c>
      <c r="G422" s="474" t="s">
        <v>67</v>
      </c>
      <c r="H422" s="460"/>
      <c r="I422" s="474"/>
      <c r="J422" s="460"/>
      <c r="K422" s="489"/>
    </row>
    <row r="423" spans="1:11" x14ac:dyDescent="0.2">
      <c r="A423" s="483"/>
      <c r="B423" s="424"/>
      <c r="C423" s="425"/>
      <c r="D423" s="424" t="s">
        <v>67</v>
      </c>
      <c r="E423" s="425" t="s">
        <v>67</v>
      </c>
      <c r="F423" s="424" t="s">
        <v>67</v>
      </c>
      <c r="G423" s="425" t="s">
        <v>67</v>
      </c>
      <c r="H423" s="424"/>
      <c r="I423" s="425"/>
      <c r="J423" s="424"/>
      <c r="K423" s="484"/>
    </row>
    <row r="424" spans="1:11" x14ac:dyDescent="0.2">
      <c r="A424" s="466" t="s">
        <v>322</v>
      </c>
      <c r="B424" s="486"/>
      <c r="C424" s="485"/>
      <c r="D424" s="486" t="s">
        <v>67</v>
      </c>
      <c r="E424" s="485" t="s">
        <v>67</v>
      </c>
      <c r="F424" s="486" t="s">
        <v>67</v>
      </c>
      <c r="G424" s="485" t="s">
        <v>67</v>
      </c>
      <c r="H424" s="486"/>
      <c r="I424" s="485"/>
      <c r="J424" s="486"/>
      <c r="K424" s="487"/>
    </row>
    <row r="425" spans="1:11" x14ac:dyDescent="0.2">
      <c r="A425" s="441" t="s">
        <v>313</v>
      </c>
      <c r="B425" s="442">
        <v>0</v>
      </c>
      <c r="C425" s="443">
        <v>0</v>
      </c>
      <c r="D425" s="442">
        <v>0</v>
      </c>
      <c r="E425" s="443">
        <v>0</v>
      </c>
      <c r="F425" s="442">
        <v>0</v>
      </c>
      <c r="G425" s="443">
        <v>0</v>
      </c>
      <c r="H425" s="442">
        <v>0</v>
      </c>
      <c r="I425" s="443">
        <v>0</v>
      </c>
      <c r="J425" s="442">
        <v>0</v>
      </c>
      <c r="K425" s="443">
        <v>0</v>
      </c>
    </row>
    <row r="426" spans="1:11" x14ac:dyDescent="0.2">
      <c r="A426" s="445" t="s">
        <v>314</v>
      </c>
      <c r="B426" s="446">
        <v>0</v>
      </c>
      <c r="C426" s="447">
        <v>79029.416408163728</v>
      </c>
      <c r="D426" s="446">
        <v>0</v>
      </c>
      <c r="E426" s="447">
        <v>115192.97152638141</v>
      </c>
      <c r="F426" s="446">
        <v>0</v>
      </c>
      <c r="G426" s="447">
        <v>120297.21281656578</v>
      </c>
      <c r="H426" s="446">
        <v>0</v>
      </c>
      <c r="I426" s="447">
        <v>125434.78</v>
      </c>
      <c r="J426" s="446">
        <v>0</v>
      </c>
      <c r="K426" s="447">
        <v>129198.82999999999</v>
      </c>
    </row>
    <row r="427" spans="1:11" x14ac:dyDescent="0.2">
      <c r="A427" s="445" t="s">
        <v>315</v>
      </c>
      <c r="B427" s="446">
        <v>0</v>
      </c>
      <c r="C427" s="447">
        <v>72657.547391867294</v>
      </c>
      <c r="D427" s="446">
        <v>0</v>
      </c>
      <c r="E427" s="447">
        <v>41105.244967619547</v>
      </c>
      <c r="F427" s="446">
        <v>0</v>
      </c>
      <c r="G427" s="447">
        <v>54865.809448578992</v>
      </c>
      <c r="H427" s="446">
        <v>0</v>
      </c>
      <c r="I427" s="447">
        <v>65760.040000000008</v>
      </c>
      <c r="J427" s="446">
        <v>0</v>
      </c>
      <c r="K427" s="447">
        <v>69827.820000000007</v>
      </c>
    </row>
    <row r="428" spans="1:11" x14ac:dyDescent="0.2">
      <c r="A428" s="449" t="s">
        <v>316</v>
      </c>
      <c r="B428" s="446">
        <v>0</v>
      </c>
      <c r="C428" s="447">
        <v>545.96786711449067</v>
      </c>
      <c r="D428" s="446">
        <v>0</v>
      </c>
      <c r="E428" s="447">
        <v>0</v>
      </c>
      <c r="F428" s="446">
        <v>0</v>
      </c>
      <c r="G428" s="447">
        <v>0</v>
      </c>
      <c r="H428" s="446">
        <v>0</v>
      </c>
      <c r="I428" s="447">
        <v>0</v>
      </c>
      <c r="J428" s="446">
        <v>0</v>
      </c>
      <c r="K428" s="447">
        <v>0</v>
      </c>
    </row>
    <row r="429" spans="1:11" x14ac:dyDescent="0.2">
      <c r="A429" s="449" t="s">
        <v>317</v>
      </c>
      <c r="B429" s="446">
        <v>0</v>
      </c>
      <c r="C429" s="447">
        <v>0</v>
      </c>
      <c r="D429" s="446">
        <v>0</v>
      </c>
      <c r="E429" s="447">
        <v>0</v>
      </c>
      <c r="F429" s="446">
        <v>0</v>
      </c>
      <c r="G429" s="447">
        <v>0</v>
      </c>
      <c r="H429" s="446">
        <v>0</v>
      </c>
      <c r="I429" s="447">
        <v>0</v>
      </c>
      <c r="J429" s="446">
        <v>0</v>
      </c>
      <c r="K429" s="447">
        <v>0</v>
      </c>
    </row>
    <row r="430" spans="1:11" ht="5.0999999999999996" customHeight="1" x14ac:dyDescent="0.2">
      <c r="A430" s="451"/>
      <c r="B430" s="452" t="s">
        <v>67</v>
      </c>
      <c r="C430" s="453"/>
      <c r="D430" s="452" t="s">
        <v>67</v>
      </c>
      <c r="E430" s="453" t="s">
        <v>67</v>
      </c>
      <c r="F430" s="452" t="s">
        <v>67</v>
      </c>
      <c r="G430" s="453" t="s">
        <v>67</v>
      </c>
      <c r="H430" s="452" t="s">
        <v>67</v>
      </c>
      <c r="I430" s="453"/>
      <c r="J430" s="452"/>
      <c r="K430" s="453"/>
    </row>
    <row r="431" spans="1:11" ht="12" thickBot="1" x14ac:dyDescent="0.25">
      <c r="A431" s="455" t="s">
        <v>319</v>
      </c>
      <c r="B431" s="456">
        <f t="shared" ref="B431:F431" si="87">SUM(B425:B430)</f>
        <v>0</v>
      </c>
      <c r="C431" s="457">
        <f t="shared" si="87"/>
        <v>152232.93166714552</v>
      </c>
      <c r="D431" s="456">
        <f t="shared" si="87"/>
        <v>0</v>
      </c>
      <c r="E431" s="457">
        <f t="shared" si="87"/>
        <v>156298.21649400095</v>
      </c>
      <c r="F431" s="456">
        <f t="shared" si="87"/>
        <v>0</v>
      </c>
      <c r="G431" s="457">
        <v>175163.02226514477</v>
      </c>
      <c r="H431" s="456">
        <f t="shared" ref="H431:I431" si="88">SUM(H425:H430)</f>
        <v>0</v>
      </c>
      <c r="I431" s="457">
        <f t="shared" si="88"/>
        <v>191194.82</v>
      </c>
      <c r="J431" s="456">
        <v>0</v>
      </c>
      <c r="K431" s="457">
        <f t="shared" ref="K431" si="89">SUM(K425:K430)</f>
        <v>199026.65</v>
      </c>
    </row>
    <row r="432" spans="1:11" ht="12" thickTop="1" x14ac:dyDescent="0.2">
      <c r="A432" s="492"/>
      <c r="B432" s="460"/>
      <c r="C432" s="474"/>
      <c r="D432" s="460" t="s">
        <v>67</v>
      </c>
      <c r="E432" s="474" t="s">
        <v>67</v>
      </c>
      <c r="F432" s="460" t="s">
        <v>67</v>
      </c>
      <c r="G432" s="474" t="s">
        <v>67</v>
      </c>
      <c r="H432" s="460"/>
      <c r="I432" s="474"/>
      <c r="J432" s="460"/>
      <c r="K432" s="474"/>
    </row>
    <row r="433" spans="1:11" x14ac:dyDescent="0.2">
      <c r="A433" s="478"/>
      <c r="B433" s="424"/>
      <c r="C433" s="425"/>
      <c r="D433" s="424" t="s">
        <v>67</v>
      </c>
      <c r="E433" s="425" t="s">
        <v>67</v>
      </c>
      <c r="F433" s="424" t="s">
        <v>67</v>
      </c>
      <c r="G433" s="425" t="s">
        <v>67</v>
      </c>
      <c r="H433" s="424"/>
      <c r="I433" s="425"/>
      <c r="J433" s="424"/>
      <c r="K433" s="425"/>
    </row>
    <row r="434" spans="1:11" x14ac:dyDescent="0.2">
      <c r="A434" s="466" t="s">
        <v>323</v>
      </c>
      <c r="B434" s="486"/>
      <c r="C434" s="485"/>
      <c r="D434" s="486" t="s">
        <v>67</v>
      </c>
      <c r="E434" s="485" t="s">
        <v>67</v>
      </c>
      <c r="F434" s="486" t="s">
        <v>67</v>
      </c>
      <c r="G434" s="485" t="s">
        <v>67</v>
      </c>
      <c r="H434" s="486"/>
      <c r="I434" s="485"/>
      <c r="J434" s="486"/>
      <c r="K434" s="487"/>
    </row>
    <row r="435" spans="1:11" x14ac:dyDescent="0.2">
      <c r="A435" s="441" t="s">
        <v>313</v>
      </c>
      <c r="B435" s="442">
        <v>0</v>
      </c>
      <c r="C435" s="443">
        <v>0</v>
      </c>
      <c r="D435" s="442">
        <v>0</v>
      </c>
      <c r="E435" s="443">
        <v>0</v>
      </c>
      <c r="F435" s="442">
        <v>0</v>
      </c>
      <c r="G435" s="443">
        <v>0</v>
      </c>
      <c r="H435" s="442">
        <v>0</v>
      </c>
      <c r="I435" s="443">
        <v>0</v>
      </c>
      <c r="J435" s="442">
        <v>0</v>
      </c>
      <c r="K435" s="443">
        <v>0</v>
      </c>
    </row>
    <row r="436" spans="1:11" x14ac:dyDescent="0.2">
      <c r="A436" s="445" t="s">
        <v>314</v>
      </c>
      <c r="B436" s="446">
        <v>0</v>
      </c>
      <c r="C436" s="447">
        <v>6621.9265122610432</v>
      </c>
      <c r="D436" s="446">
        <v>0</v>
      </c>
      <c r="E436" s="447">
        <v>4654.0259518806224</v>
      </c>
      <c r="F436" s="446">
        <v>0</v>
      </c>
      <c r="G436" s="447">
        <v>6481.1832399694158</v>
      </c>
      <c r="H436" s="446">
        <v>0</v>
      </c>
      <c r="I436" s="447">
        <v>0</v>
      </c>
      <c r="J436" s="446">
        <v>0</v>
      </c>
      <c r="K436" s="447">
        <v>0</v>
      </c>
    </row>
    <row r="437" spans="1:11" x14ac:dyDescent="0.2">
      <c r="A437" s="445" t="s">
        <v>315</v>
      </c>
      <c r="B437" s="446">
        <v>0</v>
      </c>
      <c r="C437" s="447">
        <v>71370.750722550059</v>
      </c>
      <c r="D437" s="446">
        <v>0</v>
      </c>
      <c r="E437" s="447">
        <v>68278.590491531417</v>
      </c>
      <c r="F437" s="446">
        <v>0</v>
      </c>
      <c r="G437" s="447">
        <v>81105.012549207895</v>
      </c>
      <c r="H437" s="446">
        <v>0</v>
      </c>
      <c r="I437" s="447">
        <v>97500.209999999977</v>
      </c>
      <c r="J437" s="446">
        <v>0</v>
      </c>
      <c r="K437" s="447">
        <v>104610.55999999998</v>
      </c>
    </row>
    <row r="438" spans="1:11" x14ac:dyDescent="0.2">
      <c r="A438" s="449" t="s">
        <v>316</v>
      </c>
      <c r="B438" s="446">
        <v>0</v>
      </c>
      <c r="C438" s="447">
        <v>0</v>
      </c>
      <c r="D438" s="446">
        <v>0</v>
      </c>
      <c r="E438" s="447">
        <v>0</v>
      </c>
      <c r="F438" s="446">
        <v>0</v>
      </c>
      <c r="G438" s="447">
        <v>0</v>
      </c>
      <c r="H438" s="446">
        <v>0</v>
      </c>
      <c r="I438" s="447">
        <v>0</v>
      </c>
      <c r="J438" s="446">
        <v>0</v>
      </c>
      <c r="K438" s="447">
        <v>0</v>
      </c>
    </row>
    <row r="439" spans="1:11" x14ac:dyDescent="0.2">
      <c r="A439" s="449" t="s">
        <v>317</v>
      </c>
      <c r="B439" s="446">
        <v>0</v>
      </c>
      <c r="C439" s="447">
        <v>0</v>
      </c>
      <c r="D439" s="446">
        <v>0</v>
      </c>
      <c r="E439" s="447">
        <v>0</v>
      </c>
      <c r="F439" s="446">
        <v>0</v>
      </c>
      <c r="G439" s="447">
        <v>0</v>
      </c>
      <c r="H439" s="446">
        <v>0</v>
      </c>
      <c r="I439" s="447">
        <v>0</v>
      </c>
      <c r="J439" s="446">
        <v>0</v>
      </c>
      <c r="K439" s="447">
        <v>0</v>
      </c>
    </row>
    <row r="440" spans="1:11" ht="5.0999999999999996" customHeight="1" x14ac:dyDescent="0.2">
      <c r="A440" s="451"/>
      <c r="B440" s="452" t="s">
        <v>67</v>
      </c>
      <c r="C440" s="453"/>
      <c r="D440" s="452" t="s">
        <v>67</v>
      </c>
      <c r="E440" s="453" t="s">
        <v>67</v>
      </c>
      <c r="F440" s="452" t="s">
        <v>67</v>
      </c>
      <c r="G440" s="453" t="s">
        <v>67</v>
      </c>
      <c r="H440" s="452" t="s">
        <v>67</v>
      </c>
      <c r="I440" s="453"/>
      <c r="J440" s="452"/>
      <c r="K440" s="453"/>
    </row>
    <row r="441" spans="1:11" ht="12" thickBot="1" x14ac:dyDescent="0.25">
      <c r="A441" s="455" t="s">
        <v>319</v>
      </c>
      <c r="B441" s="456">
        <f t="shared" ref="B441:C441" si="90">SUM(B435:B440)</f>
        <v>0</v>
      </c>
      <c r="C441" s="457">
        <f t="shared" si="90"/>
        <v>77992.677234811097</v>
      </c>
      <c r="D441" s="456">
        <f t="shared" ref="D441:I441" si="91">SUM(D435:D440)</f>
        <v>0</v>
      </c>
      <c r="E441" s="457">
        <f t="shared" si="91"/>
        <v>72932.616443412044</v>
      </c>
      <c r="F441" s="456">
        <f t="shared" si="91"/>
        <v>0</v>
      </c>
      <c r="G441" s="457">
        <v>87586.195789177305</v>
      </c>
      <c r="H441" s="456">
        <f t="shared" si="91"/>
        <v>0</v>
      </c>
      <c r="I441" s="457">
        <f t="shared" si="91"/>
        <v>97500.209999999977</v>
      </c>
      <c r="J441" s="456">
        <v>0</v>
      </c>
      <c r="K441" s="457">
        <f t="shared" ref="K441" si="92">SUM(K435:K440)</f>
        <v>104610.55999999998</v>
      </c>
    </row>
    <row r="442" spans="1:11" ht="12" thickTop="1" x14ac:dyDescent="0.2">
      <c r="A442" s="477"/>
      <c r="B442" s="460"/>
      <c r="C442" s="474"/>
      <c r="D442" s="460" t="s">
        <v>67</v>
      </c>
      <c r="E442" s="474" t="s">
        <v>67</v>
      </c>
      <c r="F442" s="460" t="s">
        <v>67</v>
      </c>
      <c r="G442" s="474" t="s">
        <v>67</v>
      </c>
      <c r="H442" s="460"/>
      <c r="I442" s="474"/>
      <c r="J442" s="460"/>
      <c r="K442" s="474"/>
    </row>
    <row r="443" spans="1:11" x14ac:dyDescent="0.2">
      <c r="A443" s="478"/>
      <c r="B443" s="424"/>
      <c r="C443" s="425"/>
      <c r="D443" s="424" t="s">
        <v>67</v>
      </c>
      <c r="E443" s="425" t="s">
        <v>67</v>
      </c>
      <c r="F443" s="424" t="s">
        <v>67</v>
      </c>
      <c r="G443" s="425" t="s">
        <v>67</v>
      </c>
      <c r="H443" s="424"/>
      <c r="I443" s="425"/>
      <c r="J443" s="424"/>
      <c r="K443" s="425"/>
    </row>
    <row r="444" spans="1:11" ht="15" customHeight="1" x14ac:dyDescent="0.2">
      <c r="A444" s="479" t="s">
        <v>338</v>
      </c>
      <c r="B444" s="481"/>
      <c r="C444" s="480"/>
      <c r="D444" s="481" t="s">
        <v>67</v>
      </c>
      <c r="E444" s="480" t="s">
        <v>67</v>
      </c>
      <c r="F444" s="481" t="s">
        <v>67</v>
      </c>
      <c r="G444" s="480" t="s">
        <v>67</v>
      </c>
      <c r="H444" s="481"/>
      <c r="I444" s="480"/>
      <c r="J444" s="481"/>
      <c r="K444" s="482"/>
    </row>
    <row r="445" spans="1:11" x14ac:dyDescent="0.2">
      <c r="A445" s="483"/>
      <c r="B445" s="424"/>
      <c r="C445" s="425"/>
      <c r="D445" s="424" t="s">
        <v>67</v>
      </c>
      <c r="E445" s="425" t="s">
        <v>67</v>
      </c>
      <c r="F445" s="424" t="s">
        <v>67</v>
      </c>
      <c r="G445" s="425" t="s">
        <v>67</v>
      </c>
      <c r="H445" s="424"/>
      <c r="I445" s="425"/>
      <c r="J445" s="424"/>
      <c r="K445" s="484"/>
    </row>
    <row r="446" spans="1:11" x14ac:dyDescent="0.2">
      <c r="A446" s="466" t="s">
        <v>320</v>
      </c>
      <c r="B446" s="486"/>
      <c r="C446" s="485"/>
      <c r="D446" s="486" t="s">
        <v>67</v>
      </c>
      <c r="E446" s="485" t="s">
        <v>67</v>
      </c>
      <c r="F446" s="486" t="s">
        <v>67</v>
      </c>
      <c r="G446" s="485" t="s">
        <v>67</v>
      </c>
      <c r="H446" s="486"/>
      <c r="I446" s="485"/>
      <c r="J446" s="486"/>
      <c r="K446" s="487"/>
    </row>
    <row r="447" spans="1:11" x14ac:dyDescent="0.2">
      <c r="A447" s="441" t="s">
        <v>313</v>
      </c>
      <c r="B447" s="444">
        <v>6</v>
      </c>
      <c r="C447" s="443">
        <v>549418.85914536321</v>
      </c>
      <c r="D447" s="444">
        <v>5.5</v>
      </c>
      <c r="E447" s="443">
        <v>517517.18212181854</v>
      </c>
      <c r="F447" s="444">
        <v>5.25</v>
      </c>
      <c r="G447" s="443">
        <v>419600.14109671273</v>
      </c>
      <c r="H447" s="444">
        <v>6</v>
      </c>
      <c r="I447" s="443">
        <v>533831.75</v>
      </c>
      <c r="J447" s="444">
        <v>6</v>
      </c>
      <c r="K447" s="443">
        <v>548293.30000000005</v>
      </c>
    </row>
    <row r="448" spans="1:11" x14ac:dyDescent="0.2">
      <c r="A448" s="445" t="s">
        <v>314</v>
      </c>
      <c r="B448" s="448">
        <v>0</v>
      </c>
      <c r="C448" s="447">
        <v>0</v>
      </c>
      <c r="D448" s="448">
        <v>0</v>
      </c>
      <c r="E448" s="447">
        <v>0</v>
      </c>
      <c r="F448" s="448">
        <v>0</v>
      </c>
      <c r="G448" s="447">
        <v>0</v>
      </c>
      <c r="H448" s="448">
        <v>0</v>
      </c>
      <c r="I448" s="447">
        <v>0</v>
      </c>
      <c r="J448" s="448">
        <v>0</v>
      </c>
      <c r="K448" s="447">
        <v>0</v>
      </c>
    </row>
    <row r="449" spans="1:11" x14ac:dyDescent="0.2">
      <c r="A449" s="445" t="s">
        <v>315</v>
      </c>
      <c r="B449" s="448">
        <v>1</v>
      </c>
      <c r="C449" s="447">
        <v>59485.169158506185</v>
      </c>
      <c r="D449" s="448">
        <v>1.1666666666666667</v>
      </c>
      <c r="E449" s="447">
        <v>71227.676315693287</v>
      </c>
      <c r="F449" s="448">
        <v>1.9566666666666668</v>
      </c>
      <c r="G449" s="447">
        <v>118639.89128079308</v>
      </c>
      <c r="H449" s="448">
        <v>2</v>
      </c>
      <c r="I449" s="447">
        <v>107522.16999999998</v>
      </c>
      <c r="J449" s="448">
        <v>2</v>
      </c>
      <c r="K449" s="447">
        <v>111400.28</v>
      </c>
    </row>
    <row r="450" spans="1:11" x14ac:dyDescent="0.2">
      <c r="A450" s="449" t="s">
        <v>316</v>
      </c>
      <c r="B450" s="448">
        <v>11.964166666666666</v>
      </c>
      <c r="C450" s="447">
        <v>1061254.3901822972</v>
      </c>
      <c r="D450" s="448">
        <v>10.715000000000002</v>
      </c>
      <c r="E450" s="447">
        <v>982470.00364875235</v>
      </c>
      <c r="F450" s="448">
        <v>13.440833333333334</v>
      </c>
      <c r="G450" s="447">
        <v>1238527.4526012326</v>
      </c>
      <c r="H450" s="448">
        <v>12</v>
      </c>
      <c r="I450" s="447">
        <v>1966494.6299999994</v>
      </c>
      <c r="J450" s="448">
        <v>12</v>
      </c>
      <c r="K450" s="447">
        <v>2031101.2499999998</v>
      </c>
    </row>
    <row r="451" spans="1:11" x14ac:dyDescent="0.2">
      <c r="A451" s="449" t="s">
        <v>317</v>
      </c>
      <c r="B451" s="448">
        <v>43.214166666666664</v>
      </c>
      <c r="C451" s="447">
        <v>3445682.4340466186</v>
      </c>
      <c r="D451" s="448">
        <v>44.379166666666663</v>
      </c>
      <c r="E451" s="447">
        <v>3635180.5230836417</v>
      </c>
      <c r="F451" s="448">
        <v>46.069166666666668</v>
      </c>
      <c r="G451" s="447">
        <v>3885264.5802881327</v>
      </c>
      <c r="H451" s="448">
        <v>51</v>
      </c>
      <c r="I451" s="447">
        <v>3476154.6200000006</v>
      </c>
      <c r="J451" s="448">
        <v>53</v>
      </c>
      <c r="K451" s="447">
        <v>3732812.1100000003</v>
      </c>
    </row>
    <row r="452" spans="1:11" ht="5.0999999999999996" customHeight="1" x14ac:dyDescent="0.2">
      <c r="A452" s="451"/>
      <c r="B452" s="454"/>
      <c r="C452" s="453"/>
      <c r="D452" s="454" t="s">
        <v>67</v>
      </c>
      <c r="E452" s="453" t="s">
        <v>67</v>
      </c>
      <c r="F452" s="454" t="s">
        <v>67</v>
      </c>
      <c r="G452" s="453" t="s">
        <v>67</v>
      </c>
      <c r="H452" s="454"/>
      <c r="I452" s="453"/>
      <c r="J452" s="454"/>
      <c r="K452" s="453"/>
    </row>
    <row r="453" spans="1:11" ht="12" thickBot="1" x14ac:dyDescent="0.25">
      <c r="A453" s="455" t="s">
        <v>319</v>
      </c>
      <c r="B453" s="458">
        <f t="shared" ref="B453:K453" si="93">SUM(B447:B452)</f>
        <v>62.178333333333327</v>
      </c>
      <c r="C453" s="457">
        <f t="shared" si="93"/>
        <v>5115840.8525327854</v>
      </c>
      <c r="D453" s="458">
        <f t="shared" si="93"/>
        <v>61.760833333333331</v>
      </c>
      <c r="E453" s="457">
        <f t="shared" si="93"/>
        <v>5206395.3851699056</v>
      </c>
      <c r="F453" s="458">
        <f t="shared" si="93"/>
        <v>66.716666666666669</v>
      </c>
      <c r="G453" s="457">
        <v>5662032.0652668709</v>
      </c>
      <c r="H453" s="458">
        <f t="shared" si="93"/>
        <v>71</v>
      </c>
      <c r="I453" s="457">
        <f t="shared" si="93"/>
        <v>6084003.1699999999</v>
      </c>
      <c r="J453" s="458">
        <f t="shared" si="93"/>
        <v>73</v>
      </c>
      <c r="K453" s="457">
        <f t="shared" si="93"/>
        <v>6423606.9400000004</v>
      </c>
    </row>
    <row r="454" spans="1:11" ht="12" thickTop="1" x14ac:dyDescent="0.2">
      <c r="A454" s="488"/>
      <c r="B454" s="460"/>
      <c r="C454" s="474"/>
      <c r="D454" s="460"/>
      <c r="E454" s="474"/>
      <c r="F454" s="460"/>
      <c r="G454" s="474"/>
      <c r="H454" s="460"/>
      <c r="I454" s="474"/>
      <c r="J454" s="460"/>
      <c r="K454" s="489"/>
    </row>
    <row r="455" spans="1:11" x14ac:dyDescent="0.2">
      <c r="A455" s="483"/>
      <c r="B455" s="424"/>
      <c r="C455" s="425"/>
      <c r="D455" s="424"/>
      <c r="E455" s="503"/>
      <c r="F455" s="424"/>
      <c r="G455" s="503"/>
      <c r="H455" s="424"/>
      <c r="I455" s="503"/>
      <c r="J455" s="424"/>
      <c r="K455" s="484"/>
    </row>
    <row r="456" spans="1:11" x14ac:dyDescent="0.2">
      <c r="A456" s="466" t="s">
        <v>322</v>
      </c>
      <c r="B456" s="486"/>
      <c r="C456" s="485"/>
      <c r="D456" s="486" t="s">
        <v>67</v>
      </c>
      <c r="E456" s="485" t="s">
        <v>67</v>
      </c>
      <c r="F456" s="486" t="s">
        <v>67</v>
      </c>
      <c r="G456" s="485" t="s">
        <v>67</v>
      </c>
      <c r="H456" s="486"/>
      <c r="I456" s="485"/>
      <c r="J456" s="486"/>
      <c r="K456" s="487"/>
    </row>
    <row r="457" spans="1:11" x14ac:dyDescent="0.2">
      <c r="A457" s="441" t="s">
        <v>313</v>
      </c>
      <c r="B457" s="442">
        <v>0</v>
      </c>
      <c r="C457" s="443">
        <v>0</v>
      </c>
      <c r="D457" s="442">
        <v>0</v>
      </c>
      <c r="E457" s="443">
        <v>0</v>
      </c>
      <c r="F457" s="442">
        <v>0</v>
      </c>
      <c r="G457" s="443">
        <v>0</v>
      </c>
      <c r="H457" s="442">
        <v>0</v>
      </c>
      <c r="I457" s="443">
        <v>0</v>
      </c>
      <c r="J457" s="442">
        <v>0</v>
      </c>
      <c r="K457" s="443">
        <v>0</v>
      </c>
    </row>
    <row r="458" spans="1:11" x14ac:dyDescent="0.2">
      <c r="A458" s="445" t="s">
        <v>314</v>
      </c>
      <c r="B458" s="446">
        <v>0</v>
      </c>
      <c r="C458" s="447">
        <v>0</v>
      </c>
      <c r="D458" s="446">
        <v>0</v>
      </c>
      <c r="E458" s="447">
        <v>0</v>
      </c>
      <c r="F458" s="446">
        <v>0</v>
      </c>
      <c r="G458" s="447">
        <v>0</v>
      </c>
      <c r="H458" s="446">
        <v>0</v>
      </c>
      <c r="I458" s="447">
        <v>0</v>
      </c>
      <c r="J458" s="446">
        <v>0</v>
      </c>
      <c r="K458" s="447">
        <v>0</v>
      </c>
    </row>
    <row r="459" spans="1:11" x14ac:dyDescent="0.2">
      <c r="A459" s="445" t="s">
        <v>315</v>
      </c>
      <c r="B459" s="446">
        <v>0</v>
      </c>
      <c r="C459" s="447">
        <v>768.59408440498783</v>
      </c>
      <c r="D459" s="446">
        <v>0</v>
      </c>
      <c r="E459" s="447">
        <v>2032.8731447975561</v>
      </c>
      <c r="F459" s="446">
        <v>0</v>
      </c>
      <c r="G459" s="447">
        <v>7483.4751003895562</v>
      </c>
      <c r="H459" s="446">
        <v>0</v>
      </c>
      <c r="I459" s="447">
        <v>7322.24</v>
      </c>
      <c r="J459" s="446">
        <v>0</v>
      </c>
      <c r="K459" s="447">
        <v>7621.49</v>
      </c>
    </row>
    <row r="460" spans="1:11" x14ac:dyDescent="0.2">
      <c r="A460" s="449" t="s">
        <v>316</v>
      </c>
      <c r="B460" s="446">
        <v>0</v>
      </c>
      <c r="C460" s="447">
        <v>358357.04186645331</v>
      </c>
      <c r="D460" s="446">
        <v>0</v>
      </c>
      <c r="E460" s="447">
        <v>319135.2965472223</v>
      </c>
      <c r="F460" s="446">
        <v>0</v>
      </c>
      <c r="G460" s="447">
        <v>345123.95759752503</v>
      </c>
      <c r="H460" s="446">
        <v>0</v>
      </c>
      <c r="I460" s="447">
        <v>371276.28</v>
      </c>
      <c r="J460" s="446">
        <v>0</v>
      </c>
      <c r="K460" s="447">
        <v>383574.67</v>
      </c>
    </row>
    <row r="461" spans="1:11" x14ac:dyDescent="0.2">
      <c r="A461" s="449" t="s">
        <v>317</v>
      </c>
      <c r="B461" s="446">
        <v>0</v>
      </c>
      <c r="C461" s="447">
        <v>452481.98017670005</v>
      </c>
      <c r="D461" s="446">
        <v>0</v>
      </c>
      <c r="E461" s="447">
        <v>632197.89098324068</v>
      </c>
      <c r="F461" s="446">
        <v>0</v>
      </c>
      <c r="G461" s="447">
        <v>811540.12205972488</v>
      </c>
      <c r="H461" s="446">
        <v>0</v>
      </c>
      <c r="I461" s="447">
        <v>746108.86999999988</v>
      </c>
      <c r="J461" s="446">
        <v>0</v>
      </c>
      <c r="K461" s="447">
        <v>770914.53999999992</v>
      </c>
    </row>
    <row r="462" spans="1:11" ht="5.0999999999999996" customHeight="1" x14ac:dyDescent="0.2">
      <c r="A462" s="451"/>
      <c r="B462" s="452" t="s">
        <v>67</v>
      </c>
      <c r="C462" s="453"/>
      <c r="D462" s="452" t="s">
        <v>67</v>
      </c>
      <c r="E462" s="453" t="s">
        <v>67</v>
      </c>
      <c r="F462" s="452" t="s">
        <v>67</v>
      </c>
      <c r="G462" s="453" t="s">
        <v>67</v>
      </c>
      <c r="H462" s="452" t="s">
        <v>67</v>
      </c>
      <c r="I462" s="453"/>
      <c r="J462" s="452"/>
      <c r="K462" s="453"/>
    </row>
    <row r="463" spans="1:11" ht="12" thickBot="1" x14ac:dyDescent="0.25">
      <c r="A463" s="455" t="s">
        <v>319</v>
      </c>
      <c r="B463" s="456">
        <f t="shared" ref="B463:C463" si="94">SUM(B457:B462)</f>
        <v>0</v>
      </c>
      <c r="C463" s="457">
        <f t="shared" si="94"/>
        <v>811607.61612755829</v>
      </c>
      <c r="D463" s="456">
        <f t="shared" ref="D463:I463" si="95">SUM(D457:D462)</f>
        <v>0</v>
      </c>
      <c r="E463" s="457">
        <f t="shared" si="95"/>
        <v>953366.06067526061</v>
      </c>
      <c r="F463" s="456">
        <f t="shared" si="95"/>
        <v>0</v>
      </c>
      <c r="G463" s="457">
        <v>1164147.5547576395</v>
      </c>
      <c r="H463" s="456">
        <f t="shared" si="95"/>
        <v>0</v>
      </c>
      <c r="I463" s="457">
        <f t="shared" si="95"/>
        <v>1124707.3899999999</v>
      </c>
      <c r="J463" s="456">
        <v>0</v>
      </c>
      <c r="K463" s="457">
        <f t="shared" ref="K463" si="96">SUM(K457:K462)</f>
        <v>1162110.7</v>
      </c>
    </row>
    <row r="464" spans="1:11" ht="12" thickTop="1" x14ac:dyDescent="0.2">
      <c r="A464" s="488"/>
      <c r="B464" s="460"/>
      <c r="C464" s="474"/>
      <c r="D464" s="460" t="s">
        <v>67</v>
      </c>
      <c r="E464" s="474" t="s">
        <v>67</v>
      </c>
      <c r="F464" s="460" t="s">
        <v>67</v>
      </c>
      <c r="G464" s="474" t="s">
        <v>67</v>
      </c>
      <c r="H464" s="460"/>
      <c r="I464" s="474"/>
      <c r="J464" s="460"/>
      <c r="K464" s="489"/>
    </row>
    <row r="465" spans="1:11" x14ac:dyDescent="0.2">
      <c r="A465" s="483"/>
      <c r="B465" s="424"/>
      <c r="C465" s="425"/>
      <c r="D465" s="424" t="s">
        <v>67</v>
      </c>
      <c r="E465" s="425" t="s">
        <v>67</v>
      </c>
      <c r="F465" s="424" t="s">
        <v>67</v>
      </c>
      <c r="G465" s="425" t="s">
        <v>67</v>
      </c>
      <c r="H465" s="424"/>
      <c r="I465" s="425"/>
      <c r="J465" s="424"/>
      <c r="K465" s="484"/>
    </row>
    <row r="466" spans="1:11" x14ac:dyDescent="0.2">
      <c r="A466" s="466" t="s">
        <v>323</v>
      </c>
      <c r="B466" s="486"/>
      <c r="C466" s="485"/>
      <c r="D466" s="486" t="s">
        <v>67</v>
      </c>
      <c r="E466" s="485" t="s">
        <v>67</v>
      </c>
      <c r="F466" s="486" t="s">
        <v>67</v>
      </c>
      <c r="G466" s="485" t="s">
        <v>67</v>
      </c>
      <c r="H466" s="486"/>
      <c r="I466" s="485"/>
      <c r="J466" s="486"/>
      <c r="K466" s="487"/>
    </row>
    <row r="467" spans="1:11" x14ac:dyDescent="0.2">
      <c r="A467" s="441" t="s">
        <v>313</v>
      </c>
      <c r="B467" s="442">
        <v>0</v>
      </c>
      <c r="C467" s="443">
        <v>0</v>
      </c>
      <c r="D467" s="442">
        <v>0</v>
      </c>
      <c r="E467" s="443">
        <v>0</v>
      </c>
      <c r="F467" s="442">
        <v>0</v>
      </c>
      <c r="G467" s="443">
        <v>0</v>
      </c>
      <c r="H467" s="442">
        <v>0</v>
      </c>
      <c r="I467" s="443">
        <v>0</v>
      </c>
      <c r="J467" s="442">
        <v>0</v>
      </c>
      <c r="K467" s="443">
        <v>0</v>
      </c>
    </row>
    <row r="468" spans="1:11" x14ac:dyDescent="0.2">
      <c r="A468" s="445" t="s">
        <v>314</v>
      </c>
      <c r="B468" s="446">
        <v>0</v>
      </c>
      <c r="C468" s="447">
        <v>0</v>
      </c>
      <c r="D468" s="446">
        <v>0</v>
      </c>
      <c r="E468" s="447">
        <v>0</v>
      </c>
      <c r="F468" s="446">
        <v>0</v>
      </c>
      <c r="G468" s="447">
        <v>0</v>
      </c>
      <c r="H468" s="446">
        <v>0</v>
      </c>
      <c r="I468" s="447">
        <v>0</v>
      </c>
      <c r="J468" s="446">
        <v>0</v>
      </c>
      <c r="K468" s="447">
        <v>0</v>
      </c>
    </row>
    <row r="469" spans="1:11" x14ac:dyDescent="0.2">
      <c r="A469" s="445" t="s">
        <v>315</v>
      </c>
      <c r="B469" s="446">
        <v>0</v>
      </c>
      <c r="C469" s="447">
        <v>4463.8919730841008</v>
      </c>
      <c r="D469" s="446">
        <v>0</v>
      </c>
      <c r="E469" s="447">
        <v>9651.107122009118</v>
      </c>
      <c r="F469" s="446">
        <v>0</v>
      </c>
      <c r="G469" s="447">
        <v>12997.91093429703</v>
      </c>
      <c r="H469" s="446">
        <v>0</v>
      </c>
      <c r="I469" s="447">
        <v>10524.040000000003</v>
      </c>
      <c r="J469" s="446">
        <v>0</v>
      </c>
      <c r="K469" s="447">
        <v>10942.2</v>
      </c>
    </row>
    <row r="470" spans="1:11" x14ac:dyDescent="0.2">
      <c r="A470" s="449" t="s">
        <v>316</v>
      </c>
      <c r="B470" s="446">
        <v>0</v>
      </c>
      <c r="C470" s="447">
        <v>138126.55154737094</v>
      </c>
      <c r="D470" s="446">
        <v>0</v>
      </c>
      <c r="E470" s="447">
        <v>112073.83141680143</v>
      </c>
      <c r="F470" s="446">
        <v>0</v>
      </c>
      <c r="G470" s="447">
        <v>129529.54581611893</v>
      </c>
      <c r="H470" s="446">
        <v>0</v>
      </c>
      <c r="I470" s="447">
        <v>115935.89000000001</v>
      </c>
      <c r="J470" s="446">
        <v>0</v>
      </c>
      <c r="K470" s="447">
        <v>122101.33000000002</v>
      </c>
    </row>
    <row r="471" spans="1:11" x14ac:dyDescent="0.2">
      <c r="A471" s="449" t="s">
        <v>317</v>
      </c>
      <c r="B471" s="446">
        <v>0</v>
      </c>
      <c r="C471" s="447">
        <v>639017.37617824413</v>
      </c>
      <c r="D471" s="446">
        <v>0</v>
      </c>
      <c r="E471" s="447">
        <v>696754.34798533726</v>
      </c>
      <c r="F471" s="446">
        <v>0</v>
      </c>
      <c r="G471" s="447">
        <v>802473.18538048677</v>
      </c>
      <c r="H471" s="446">
        <v>0</v>
      </c>
      <c r="I471" s="447">
        <v>899092.59000000008</v>
      </c>
      <c r="J471" s="446">
        <v>0</v>
      </c>
      <c r="K471" s="447">
        <v>936031.82000000007</v>
      </c>
    </row>
    <row r="472" spans="1:11" ht="5.0999999999999996" customHeight="1" x14ac:dyDescent="0.2">
      <c r="A472" s="451"/>
      <c r="B472" s="452" t="s">
        <v>67</v>
      </c>
      <c r="C472" s="453"/>
      <c r="D472" s="452" t="s">
        <v>67</v>
      </c>
      <c r="E472" s="453" t="s">
        <v>67</v>
      </c>
      <c r="F472" s="452" t="s">
        <v>67</v>
      </c>
      <c r="G472" s="453" t="s">
        <v>67</v>
      </c>
      <c r="H472" s="452" t="s">
        <v>67</v>
      </c>
      <c r="I472" s="453"/>
      <c r="J472" s="452"/>
      <c r="K472" s="453"/>
    </row>
    <row r="473" spans="1:11" ht="12" thickBot="1" x14ac:dyDescent="0.25">
      <c r="A473" s="455" t="s">
        <v>319</v>
      </c>
      <c r="B473" s="456">
        <f t="shared" ref="B473:C473" si="97">SUM(B467:B472)</f>
        <v>0</v>
      </c>
      <c r="C473" s="457">
        <f t="shared" si="97"/>
        <v>781607.81969869917</v>
      </c>
      <c r="D473" s="456">
        <f t="shared" ref="D473:I473" si="98">SUM(D467:D472)</f>
        <v>0</v>
      </c>
      <c r="E473" s="457">
        <f t="shared" si="98"/>
        <v>818479.28652414784</v>
      </c>
      <c r="F473" s="456">
        <f t="shared" si="98"/>
        <v>0</v>
      </c>
      <c r="G473" s="457">
        <v>945000.64213090274</v>
      </c>
      <c r="H473" s="456">
        <f t="shared" si="98"/>
        <v>0</v>
      </c>
      <c r="I473" s="457">
        <f t="shared" si="98"/>
        <v>1025552.5200000001</v>
      </c>
      <c r="J473" s="456">
        <v>0</v>
      </c>
      <c r="K473" s="457">
        <f t="shared" ref="K473" si="99">SUM(K467:K472)</f>
        <v>1069075.3500000001</v>
      </c>
    </row>
    <row r="474" spans="1:11" ht="12" thickTop="1" x14ac:dyDescent="0.2">
      <c r="A474" s="492"/>
      <c r="B474" s="460"/>
      <c r="C474" s="474"/>
      <c r="D474" s="460"/>
      <c r="E474" s="474"/>
      <c r="F474" s="460"/>
      <c r="G474" s="474"/>
      <c r="H474" s="460"/>
      <c r="I474" s="474"/>
      <c r="J474" s="460"/>
      <c r="K474" s="474"/>
    </row>
    <row r="475" spans="1:11" x14ac:dyDescent="0.2">
      <c r="A475" s="465"/>
      <c r="B475" s="465"/>
      <c r="C475" s="465"/>
      <c r="D475" s="465"/>
      <c r="E475" s="465"/>
      <c r="F475" s="465"/>
      <c r="G475" s="465"/>
      <c r="H475" s="465"/>
      <c r="I475" s="465"/>
      <c r="J475" s="465"/>
      <c r="K475" s="465"/>
    </row>
    <row r="477" spans="1:11" x14ac:dyDescent="0.2">
      <c r="A477" s="504"/>
      <c r="B477" s="423"/>
      <c r="D477" s="423"/>
      <c r="F477" s="423"/>
      <c r="H477" s="423"/>
      <c r="J477" s="423"/>
    </row>
  </sheetData>
  <mergeCells count="8">
    <mergeCell ref="B6:G6"/>
    <mergeCell ref="H6:I6"/>
    <mergeCell ref="J6:K6"/>
    <mergeCell ref="B7:C7"/>
    <mergeCell ref="D7:E7"/>
    <mergeCell ref="F7:G7"/>
    <mergeCell ref="H7:I7"/>
    <mergeCell ref="J7:K7"/>
  </mergeCells>
  <pageMargins left="1" right="0.75" top="0.75" bottom="0.5" header="0.5" footer="0.5"/>
  <pageSetup scale="76" fitToHeight="2" orientation="landscape" r:id="rId1"/>
  <headerFooter>
    <oddFooter>&amp;L&amp;KFF0000Final Rate Application&amp;CPage &amp;P of &amp;N&amp;R02/10/2017</oddFooter>
  </headerFooter>
  <rowBreaks count="10" manualBreakCount="10">
    <brk id="48" max="30" man="1"/>
    <brk id="90" max="38" man="1"/>
    <brk id="134" max="38" man="1"/>
    <brk id="176" max="30" man="1"/>
    <brk id="218" max="30" man="1"/>
    <brk id="262" max="38" man="1"/>
    <brk id="304" max="38" man="1"/>
    <brk id="346" max="38" man="1"/>
    <brk id="390" max="38" man="1"/>
    <brk id="432" max="38"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outlinePr showOutlineSymbols="0"/>
    <pageSetUpPr fitToPage="1"/>
  </sheetPr>
  <dimension ref="A1:M41"/>
  <sheetViews>
    <sheetView showOutlineSymbols="0" topLeftCell="A2" workbookViewId="0">
      <selection activeCell="A2" sqref="A2"/>
    </sheetView>
  </sheetViews>
  <sheetFormatPr defaultRowHeight="12.75" outlineLevelRow="1" x14ac:dyDescent="0.2"/>
  <cols>
    <col min="1" max="3" width="13.5703125" style="400" customWidth="1"/>
    <col min="4" max="6" width="16.85546875" style="400" customWidth="1"/>
    <col min="7" max="16384" width="9.140625" style="400"/>
  </cols>
  <sheetData>
    <row r="1" spans="1:6" hidden="1" outlineLevel="1" x14ac:dyDescent="0.2"/>
    <row r="2" spans="1:6" ht="12.75" customHeight="1" x14ac:dyDescent="0.2">
      <c r="A2" s="421" t="str">
        <f>B.2!$A$2</f>
        <v>Recology Sunset Scavenger/Recology Golden Gate</v>
      </c>
      <c r="B2" s="421"/>
      <c r="C2" s="421"/>
    </row>
    <row r="3" spans="1:6" ht="12.75" customHeight="1" x14ac:dyDescent="0.2">
      <c r="A3" s="426" t="s">
        <v>339</v>
      </c>
      <c r="B3" s="399"/>
      <c r="C3" s="399"/>
      <c r="D3" s="505"/>
      <c r="E3" s="505"/>
      <c r="F3" s="505"/>
    </row>
    <row r="4" spans="1:6" ht="12.75" customHeight="1" x14ac:dyDescent="0.2">
      <c r="A4" s="506" t="s">
        <v>22</v>
      </c>
      <c r="B4" s="506"/>
      <c r="C4" s="506"/>
      <c r="D4" s="505"/>
      <c r="E4" s="505"/>
      <c r="F4" s="505"/>
    </row>
    <row r="5" spans="1:6" ht="12.75" customHeight="1" x14ac:dyDescent="0.2">
      <c r="A5" s="269"/>
      <c r="B5" s="506"/>
      <c r="C5" s="506"/>
      <c r="D5" s="505"/>
      <c r="E5" s="505"/>
      <c r="F5" s="505"/>
    </row>
    <row r="6" spans="1:6" ht="15" customHeight="1" x14ac:dyDescent="0.2">
      <c r="A6" s="507"/>
      <c r="B6" s="507"/>
      <c r="C6" s="507"/>
      <c r="D6" s="508"/>
      <c r="E6" s="508"/>
      <c r="F6" s="507"/>
    </row>
    <row r="7" spans="1:6" ht="30" customHeight="1" x14ac:dyDescent="0.2">
      <c r="A7" s="507"/>
      <c r="B7" s="1102" t="s">
        <v>216</v>
      </c>
      <c r="C7" s="1103"/>
      <c r="D7" s="1104"/>
      <c r="E7" s="509" t="s">
        <v>304</v>
      </c>
      <c r="F7" s="510" t="s">
        <v>267</v>
      </c>
    </row>
    <row r="8" spans="1:6" ht="17.25" customHeight="1" x14ac:dyDescent="0.2">
      <c r="A8" s="1070"/>
      <c r="B8" s="511" t="s">
        <v>270</v>
      </c>
      <c r="C8" s="511" t="s">
        <v>271</v>
      </c>
      <c r="D8" s="512" t="s">
        <v>272</v>
      </c>
      <c r="E8" s="513" t="s">
        <v>273</v>
      </c>
      <c r="F8" s="514" t="s">
        <v>100</v>
      </c>
    </row>
    <row r="9" spans="1:6" ht="27.75" customHeight="1" x14ac:dyDescent="0.2">
      <c r="A9" s="515" t="s">
        <v>340</v>
      </c>
      <c r="B9" s="103">
        <f>D!C12</f>
        <v>13257583.439999999</v>
      </c>
      <c r="C9" s="516">
        <f>D!D12</f>
        <v>13644380.26</v>
      </c>
      <c r="D9" s="516">
        <f>D!E12</f>
        <v>8134482.7499757316</v>
      </c>
      <c r="E9" s="516">
        <f>D21</f>
        <v>12712000</v>
      </c>
      <c r="F9" s="516">
        <f>E21</f>
        <v>14855250</v>
      </c>
    </row>
    <row r="10" spans="1:6" ht="5.0999999999999996" customHeight="1" x14ac:dyDescent="0.2">
      <c r="A10" s="1071"/>
      <c r="B10" s="517"/>
      <c r="C10" s="518"/>
      <c r="D10" s="519"/>
      <c r="E10" s="520" t="s">
        <v>67</v>
      </c>
      <c r="F10" s="521"/>
    </row>
    <row r="11" spans="1:6" ht="15" customHeight="1" x14ac:dyDescent="0.2">
      <c r="E11" s="522"/>
      <c r="F11" s="522"/>
    </row>
    <row r="12" spans="1:6" ht="21" customHeight="1" x14ac:dyDescent="0.2">
      <c r="A12" s="523"/>
      <c r="B12" s="523"/>
      <c r="C12" s="523"/>
      <c r="D12" s="524"/>
      <c r="E12" s="524"/>
      <c r="F12" s="524"/>
    </row>
    <row r="13" spans="1:6" ht="33.75" customHeight="1" x14ac:dyDescent="0.2">
      <c r="A13" s="525" t="s">
        <v>341</v>
      </c>
      <c r="B13" s="526"/>
      <c r="C13" s="527" t="s">
        <v>342</v>
      </c>
      <c r="D13" s="527" t="s">
        <v>343</v>
      </c>
      <c r="E13" s="527" t="s">
        <v>344</v>
      </c>
      <c r="F13" s="528" t="s">
        <v>345</v>
      </c>
    </row>
    <row r="14" spans="1:6" ht="20.25" customHeight="1" x14ac:dyDescent="0.2">
      <c r="A14" s="515" t="s">
        <v>346</v>
      </c>
      <c r="B14" s="530"/>
      <c r="C14" s="70">
        <v>6586000</v>
      </c>
      <c r="D14" s="70">
        <v>14754000</v>
      </c>
      <c r="E14" s="70">
        <v>14889000</v>
      </c>
      <c r="F14" s="350">
        <v>14872000</v>
      </c>
    </row>
    <row r="15" spans="1:6" ht="20.25" customHeight="1" x14ac:dyDescent="0.2">
      <c r="A15" s="515" t="s">
        <v>347</v>
      </c>
      <c r="B15" s="1072"/>
      <c r="C15" s="532">
        <v>3094000</v>
      </c>
      <c r="D15" s="532">
        <v>5620000</v>
      </c>
      <c r="E15" s="532">
        <v>5512000</v>
      </c>
      <c r="F15" s="533">
        <v>5526000</v>
      </c>
    </row>
    <row r="16" spans="1:6" ht="20.25" customHeight="1" x14ac:dyDescent="0.2">
      <c r="A16" s="531" t="s">
        <v>348</v>
      </c>
      <c r="B16" s="534"/>
      <c r="C16" s="535">
        <v>2320000</v>
      </c>
      <c r="D16" s="535">
        <v>4626000</v>
      </c>
      <c r="E16" s="535">
        <v>4599000</v>
      </c>
      <c r="F16" s="536">
        <v>4602000</v>
      </c>
    </row>
    <row r="17" spans="1:13" ht="5.0999999999999996" customHeight="1" x14ac:dyDescent="0.2">
      <c r="A17" s="537"/>
      <c r="B17" s="538"/>
      <c r="C17" s="539"/>
      <c r="D17" s="539"/>
      <c r="E17" s="539"/>
      <c r="F17" s="540"/>
    </row>
    <row r="18" spans="1:13" ht="20.25" customHeight="1" thickBot="1" x14ac:dyDescent="0.25">
      <c r="A18" s="531" t="s">
        <v>349</v>
      </c>
      <c r="B18" s="534"/>
      <c r="C18" s="541">
        <f>SUM(C14:C17)</f>
        <v>12000000</v>
      </c>
      <c r="D18" s="541">
        <f t="shared" ref="D18:F18" si="0">SUM(D14:D17)</f>
        <v>25000000</v>
      </c>
      <c r="E18" s="541">
        <f t="shared" si="0"/>
        <v>25000000</v>
      </c>
      <c r="F18" s="542">
        <f t="shared" si="0"/>
        <v>25000000</v>
      </c>
    </row>
    <row r="19" spans="1:13" s="546" customFormat="1" ht="20.25" customHeight="1" thickTop="1" x14ac:dyDescent="0.2">
      <c r="A19" s="531"/>
      <c r="B19" s="534"/>
      <c r="C19" s="543"/>
      <c r="D19" s="544"/>
      <c r="E19" s="544"/>
      <c r="F19" s="545"/>
      <c r="H19" s="400"/>
      <c r="I19" s="400"/>
      <c r="J19" s="400"/>
      <c r="K19" s="400"/>
      <c r="L19" s="400"/>
      <c r="M19" s="400"/>
    </row>
    <row r="20" spans="1:13" ht="20.25" customHeight="1" x14ac:dyDescent="0.2">
      <c r="A20" s="531" t="s">
        <v>350</v>
      </c>
      <c r="B20" s="534"/>
      <c r="C20" s="547"/>
      <c r="D20" s="548" t="s">
        <v>273</v>
      </c>
      <c r="E20" s="548" t="s">
        <v>100</v>
      </c>
      <c r="F20" s="549" t="s">
        <v>351</v>
      </c>
    </row>
    <row r="21" spans="1:13" ht="20.25" customHeight="1" x14ac:dyDescent="0.2">
      <c r="A21" s="515" t="s">
        <v>346</v>
      </c>
      <c r="B21" s="530"/>
      <c r="C21" s="67"/>
      <c r="D21" s="67">
        <f>+C14*0.25+D14*0.75</f>
        <v>12712000</v>
      </c>
      <c r="E21" s="67">
        <f t="shared" ref="E21:F21" si="1">+D14*0.25+E14*0.75</f>
        <v>14855250</v>
      </c>
      <c r="F21" s="550">
        <f t="shared" si="1"/>
        <v>14876250</v>
      </c>
    </row>
    <row r="22" spans="1:13" ht="20.25" customHeight="1" x14ac:dyDescent="0.2">
      <c r="A22" s="515" t="s">
        <v>347</v>
      </c>
      <c r="B22" s="1072"/>
      <c r="C22" s="67"/>
      <c r="D22" s="67">
        <f>+C15*0.25+D15*0.75</f>
        <v>4988500</v>
      </c>
      <c r="E22" s="67">
        <f>+D15*0.25+E15*0.75</f>
        <v>5539000</v>
      </c>
      <c r="F22" s="550">
        <f>+E15*0.25+F15*0.75</f>
        <v>5522500</v>
      </c>
    </row>
    <row r="23" spans="1:13" ht="20.25" customHeight="1" x14ac:dyDescent="0.2">
      <c r="A23" s="515" t="s">
        <v>352</v>
      </c>
      <c r="B23" s="534"/>
      <c r="C23" s="67"/>
      <c r="D23" s="67">
        <f t="shared" ref="D23:F23" si="2">+C16*0.25+D16*0.75</f>
        <v>4049500</v>
      </c>
      <c r="E23" s="67">
        <f t="shared" si="2"/>
        <v>4605750</v>
      </c>
      <c r="F23" s="550">
        <f t="shared" si="2"/>
        <v>4601250</v>
      </c>
    </row>
    <row r="24" spans="1:13" ht="5.0999999999999996" customHeight="1" x14ac:dyDescent="0.2">
      <c r="A24" s="537"/>
      <c r="B24" s="538"/>
      <c r="C24" s="551"/>
      <c r="D24" s="539"/>
      <c r="E24" s="539"/>
      <c r="F24" s="540"/>
    </row>
    <row r="25" spans="1:13" ht="20.25" customHeight="1" thickBot="1" x14ac:dyDescent="0.25">
      <c r="A25" s="531" t="s">
        <v>349</v>
      </c>
      <c r="B25" s="534"/>
      <c r="C25" s="552"/>
      <c r="D25" s="541">
        <f t="shared" ref="D25:F25" si="3">SUM(D21:D24)</f>
        <v>21750000</v>
      </c>
      <c r="E25" s="541">
        <f t="shared" si="3"/>
        <v>25000000</v>
      </c>
      <c r="F25" s="542">
        <f t="shared" si="3"/>
        <v>25000000</v>
      </c>
    </row>
    <row r="26" spans="1:13" s="546" customFormat="1" ht="20.25" customHeight="1" thickTop="1" x14ac:dyDescent="0.2">
      <c r="A26" s="553"/>
      <c r="B26" s="554"/>
      <c r="C26" s="555"/>
      <c r="D26" s="556"/>
      <c r="E26" s="556"/>
      <c r="F26" s="557"/>
      <c r="H26" s="400"/>
      <c r="I26" s="400"/>
      <c r="J26" s="400"/>
      <c r="K26" s="400"/>
      <c r="L26" s="400"/>
      <c r="M26" s="400"/>
    </row>
    <row r="27" spans="1:13" x14ac:dyDescent="0.2">
      <c r="D27" s="558"/>
      <c r="E27" s="558"/>
      <c r="F27" s="558"/>
    </row>
    <row r="28" spans="1:13" x14ac:dyDescent="0.2">
      <c r="D28" s="558"/>
      <c r="E28" s="558"/>
      <c r="F28" s="558"/>
    </row>
    <row r="29" spans="1:13" x14ac:dyDescent="0.2">
      <c r="D29" s="558"/>
      <c r="E29" s="558"/>
      <c r="F29" s="558"/>
    </row>
    <row r="30" spans="1:13" x14ac:dyDescent="0.2">
      <c r="B30" s="559"/>
      <c r="C30" s="559"/>
      <c r="D30" s="559"/>
      <c r="E30" s="559"/>
      <c r="F30" s="419"/>
    </row>
    <row r="31" spans="1:13" x14ac:dyDescent="0.2">
      <c r="B31" s="546"/>
      <c r="C31" s="546"/>
      <c r="D31" s="560"/>
      <c r="E31" s="560"/>
      <c r="F31" s="558"/>
    </row>
    <row r="32" spans="1:13" x14ac:dyDescent="0.2">
      <c r="D32" s="558"/>
      <c r="E32" s="558"/>
      <c r="F32" s="558"/>
    </row>
    <row r="33" spans="4:6" x14ac:dyDescent="0.2">
      <c r="D33" s="558"/>
      <c r="E33" s="558"/>
      <c r="F33" s="558"/>
    </row>
    <row r="34" spans="4:6" x14ac:dyDescent="0.2">
      <c r="D34" s="558"/>
      <c r="E34" s="558"/>
      <c r="F34" s="558"/>
    </row>
    <row r="35" spans="4:6" x14ac:dyDescent="0.2">
      <c r="D35" s="558"/>
      <c r="E35" s="558"/>
      <c r="F35" s="558"/>
    </row>
    <row r="36" spans="4:6" x14ac:dyDescent="0.2">
      <c r="D36" s="558"/>
      <c r="E36" s="558"/>
      <c r="F36" s="558"/>
    </row>
    <row r="37" spans="4:6" x14ac:dyDescent="0.2">
      <c r="D37" s="558"/>
      <c r="E37" s="558"/>
      <c r="F37" s="558"/>
    </row>
    <row r="38" spans="4:6" x14ac:dyDescent="0.2">
      <c r="D38" s="558"/>
      <c r="E38" s="558"/>
      <c r="F38" s="558"/>
    </row>
    <row r="39" spans="4:6" x14ac:dyDescent="0.2">
      <c r="D39" s="558"/>
      <c r="E39" s="558"/>
      <c r="F39" s="558"/>
    </row>
    <row r="40" spans="4:6" x14ac:dyDescent="0.2">
      <c r="D40" s="558"/>
      <c r="E40" s="558"/>
      <c r="F40" s="558"/>
    </row>
    <row r="41" spans="4:6" x14ac:dyDescent="0.2">
      <c r="D41" s="558"/>
      <c r="E41" s="558"/>
      <c r="F41" s="558"/>
    </row>
  </sheetData>
  <mergeCells count="1">
    <mergeCell ref="B7:D7"/>
  </mergeCells>
  <pageMargins left="1" right="0.75" top="0.75" bottom="0.5" header="0.5" footer="0.5"/>
  <pageSetup fitToHeight="2" orientation="landscape" r:id="rId1"/>
  <headerFooter>
    <oddFooter>&amp;L&amp;KFF0000Final Rate Application&amp;CPage &amp;P of &amp;N&amp;R02/10/2017</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N61"/>
  <sheetViews>
    <sheetView workbookViewId="0">
      <pane xSplit="1" ySplit="7" topLeftCell="B8" activePane="bottomRight" state="frozen"/>
      <selection sqref="A1:DL181"/>
      <selection pane="topRight" sqref="A1:DL181"/>
      <selection pane="bottomLeft" sqref="A1:DL181"/>
      <selection pane="bottomRight" activeCell="B8" sqref="B8"/>
    </sheetView>
  </sheetViews>
  <sheetFormatPr defaultRowHeight="12.75" x14ac:dyDescent="0.2"/>
  <cols>
    <col min="1" max="1" width="48.7109375" style="400" bestFit="1" customWidth="1"/>
    <col min="2" max="4" width="14.140625" style="400" customWidth="1"/>
    <col min="5" max="5" width="15.28515625" style="400" customWidth="1"/>
    <col min="6" max="6" width="17.85546875" style="400" customWidth="1"/>
    <col min="7" max="16384" width="9.140625" style="400"/>
  </cols>
  <sheetData>
    <row r="1" spans="1:6" hidden="1" x14ac:dyDescent="0.2"/>
    <row r="2" spans="1:6" ht="17.25" customHeight="1" x14ac:dyDescent="0.2">
      <c r="A2" s="421" t="str">
        <f>B.2!$A$2</f>
        <v>Recology Sunset Scavenger/Recology Golden Gate</v>
      </c>
      <c r="B2" s="421"/>
      <c r="C2" s="421"/>
      <c r="D2" s="421"/>
    </row>
    <row r="3" spans="1:6" ht="18" customHeight="1" x14ac:dyDescent="0.2">
      <c r="A3" s="426" t="s">
        <v>353</v>
      </c>
      <c r="B3" s="399"/>
      <c r="C3" s="399"/>
      <c r="D3" s="399"/>
      <c r="E3" s="561"/>
      <c r="F3" s="505"/>
    </row>
    <row r="4" spans="1:6" ht="18" customHeight="1" x14ac:dyDescent="0.2">
      <c r="A4" s="429" t="s">
        <v>24</v>
      </c>
      <c r="B4" s="429"/>
      <c r="C4" s="429"/>
      <c r="D4" s="429"/>
      <c r="E4" s="561"/>
      <c r="F4" s="505"/>
    </row>
    <row r="5" spans="1:6" ht="12.75" customHeight="1" x14ac:dyDescent="0.2">
      <c r="A5" s="505"/>
      <c r="B5" s="507"/>
      <c r="C5" s="507"/>
      <c r="D5" s="507"/>
      <c r="E5" s="562"/>
      <c r="F5" s="562"/>
    </row>
    <row r="6" spans="1:6" ht="16.5" customHeight="1" x14ac:dyDescent="0.2">
      <c r="A6" s="507"/>
      <c r="B6" s="1102" t="s">
        <v>216</v>
      </c>
      <c r="C6" s="1103"/>
      <c r="D6" s="1104"/>
      <c r="E6" s="563" t="s">
        <v>304</v>
      </c>
      <c r="F6" s="564" t="s">
        <v>267</v>
      </c>
    </row>
    <row r="7" spans="1:6" ht="16.5" customHeight="1" x14ac:dyDescent="0.2">
      <c r="A7" s="1073" t="s">
        <v>354</v>
      </c>
      <c r="B7" s="565" t="s">
        <v>270</v>
      </c>
      <c r="C7" s="566" t="s">
        <v>271</v>
      </c>
      <c r="D7" s="566" t="s">
        <v>272</v>
      </c>
      <c r="E7" s="513" t="s">
        <v>273</v>
      </c>
      <c r="F7" s="514" t="s">
        <v>100</v>
      </c>
    </row>
    <row r="8" spans="1:6" ht="19.5" customHeight="1" x14ac:dyDescent="0.2">
      <c r="A8" s="515" t="s">
        <v>355</v>
      </c>
      <c r="B8" s="570">
        <v>1760.4478671140946</v>
      </c>
      <c r="C8" s="571">
        <v>1829.7278447246188</v>
      </c>
      <c r="D8" s="571">
        <v>1940.0971537239009</v>
      </c>
      <c r="E8" s="570">
        <v>2224</v>
      </c>
      <c r="F8" s="575">
        <v>2311</v>
      </c>
    </row>
    <row r="9" spans="1:6" ht="19.5" customHeight="1" x14ac:dyDescent="0.2">
      <c r="A9" s="515" t="s">
        <v>356</v>
      </c>
      <c r="B9" s="300">
        <v>12</v>
      </c>
      <c r="C9" s="569">
        <v>12</v>
      </c>
      <c r="D9" s="569">
        <v>12</v>
      </c>
      <c r="E9" s="300">
        <v>12</v>
      </c>
      <c r="F9" s="572">
        <f>+E9</f>
        <v>12</v>
      </c>
    </row>
    <row r="10" spans="1:6" ht="19.5" customHeight="1" x14ac:dyDescent="0.2">
      <c r="A10" s="573" t="s">
        <v>357</v>
      </c>
      <c r="B10" s="574">
        <f t="shared" ref="B10:F10" si="0">+B9*B8</f>
        <v>21125.374405369133</v>
      </c>
      <c r="C10" s="571">
        <f t="shared" si="0"/>
        <v>21956.734136695424</v>
      </c>
      <c r="D10" s="571">
        <f t="shared" si="0"/>
        <v>23281.16584468681</v>
      </c>
      <c r="E10" s="570">
        <f t="shared" si="0"/>
        <v>26688</v>
      </c>
      <c r="F10" s="575">
        <f t="shared" si="0"/>
        <v>27732</v>
      </c>
    </row>
    <row r="11" spans="1:6" ht="19.5" customHeight="1" x14ac:dyDescent="0.2">
      <c r="A11" s="576" t="s">
        <v>358</v>
      </c>
      <c r="B11" s="578">
        <f>+G.1!B17</f>
        <v>620.83333333333337</v>
      </c>
      <c r="C11" s="577">
        <f>+G.1!D17</f>
        <v>627.91666666666663</v>
      </c>
      <c r="D11" s="577">
        <f>+G.1!F17</f>
        <v>643.08333333333337</v>
      </c>
      <c r="E11" s="578">
        <f>+G.1!H17</f>
        <v>651.58333333333348</v>
      </c>
      <c r="F11" s="579">
        <f>+G.1!J17</f>
        <v>695</v>
      </c>
    </row>
    <row r="12" spans="1:6" ht="19.5" customHeight="1" x14ac:dyDescent="0.2">
      <c r="A12" s="580" t="s">
        <v>354</v>
      </c>
      <c r="B12" s="581">
        <f>+B11*B10</f>
        <v>13115336.610000005</v>
      </c>
      <c r="C12" s="582">
        <f t="shared" ref="C12" si="1">+C11*C10</f>
        <v>13786999.310000001</v>
      </c>
      <c r="D12" s="582">
        <f>+D11*D10</f>
        <v>14971729.735287344</v>
      </c>
      <c r="E12" s="581">
        <f>+E11*E10</f>
        <v>17389456.000000004</v>
      </c>
      <c r="F12" s="614">
        <f t="shared" ref="F12" si="2">+F11*F10</f>
        <v>19273740</v>
      </c>
    </row>
    <row r="13" spans="1:6" ht="21" customHeight="1" x14ac:dyDescent="0.2">
      <c r="A13" s="1074" t="s">
        <v>359</v>
      </c>
      <c r="B13" s="583"/>
      <c r="C13" s="584"/>
      <c r="D13" s="584"/>
      <c r="E13" s="584"/>
      <c r="F13" s="585"/>
    </row>
    <row r="14" spans="1:6" ht="21" customHeight="1" x14ac:dyDescent="0.2">
      <c r="A14" s="515" t="s">
        <v>360</v>
      </c>
      <c r="B14" s="586">
        <v>0</v>
      </c>
      <c r="C14" s="179">
        <v>0</v>
      </c>
      <c r="D14" s="179">
        <v>0</v>
      </c>
      <c r="E14" s="179">
        <v>0</v>
      </c>
      <c r="F14" s="587">
        <v>0</v>
      </c>
    </row>
    <row r="15" spans="1:6" ht="18.75" customHeight="1" x14ac:dyDescent="0.2">
      <c r="A15" s="515" t="s">
        <v>361</v>
      </c>
      <c r="B15" s="589">
        <f>+B26</f>
        <v>3324977.9099999992</v>
      </c>
      <c r="C15" s="588">
        <f t="shared" ref="C15:F15" si="3">+C26</f>
        <v>3659646.3000000003</v>
      </c>
      <c r="D15" s="588">
        <f t="shared" si="3"/>
        <v>4037692.1600000006</v>
      </c>
      <c r="E15" s="588">
        <f t="shared" si="3"/>
        <v>4359816.76</v>
      </c>
      <c r="F15" s="590">
        <f t="shared" si="3"/>
        <v>5027933.0200388469</v>
      </c>
    </row>
    <row r="16" spans="1:6" ht="19.5" customHeight="1" x14ac:dyDescent="0.2">
      <c r="A16" s="591" t="s">
        <v>359</v>
      </c>
      <c r="B16" s="592">
        <f>SUM(B14:B15)</f>
        <v>3324977.9099999992</v>
      </c>
      <c r="C16" s="593">
        <f>SUM(C14:C15)</f>
        <v>3659646.3000000003</v>
      </c>
      <c r="D16" s="593">
        <f>SUM(D14:D15)</f>
        <v>4037692.1600000006</v>
      </c>
      <c r="E16" s="593">
        <f t="shared" ref="E16:F16" si="4">SUM(E14:E15)</f>
        <v>4359816.76</v>
      </c>
      <c r="F16" s="594">
        <f t="shared" si="4"/>
        <v>5027933.0200388469</v>
      </c>
    </row>
    <row r="17" spans="1:6" ht="22.5" customHeight="1" x14ac:dyDescent="0.2">
      <c r="A17" s="595" t="s">
        <v>362</v>
      </c>
      <c r="B17" s="596">
        <f>+B12+B16</f>
        <v>16440314.520000003</v>
      </c>
      <c r="C17" s="597">
        <f t="shared" ref="C17:F17" si="5">+C12+C16</f>
        <v>17446645.609999999</v>
      </c>
      <c r="D17" s="597">
        <f>+D12+D16</f>
        <v>19009421.895287346</v>
      </c>
      <c r="E17" s="597">
        <f t="shared" si="5"/>
        <v>21749272.760000005</v>
      </c>
      <c r="F17" s="598">
        <f t="shared" si="5"/>
        <v>24301673.020038847</v>
      </c>
    </row>
    <row r="18" spans="1:6" x14ac:dyDescent="0.2">
      <c r="A18" s="531"/>
      <c r="B18" s="534"/>
      <c r="C18" s="534"/>
      <c r="D18" s="534"/>
      <c r="E18" s="67"/>
      <c r="F18" s="550"/>
    </row>
    <row r="19" spans="1:6" ht="17.25" customHeight="1" x14ac:dyDescent="0.2">
      <c r="A19" s="599" t="s">
        <v>363</v>
      </c>
      <c r="B19" s="511" t="s">
        <v>270</v>
      </c>
      <c r="C19" s="600" t="s">
        <v>271</v>
      </c>
      <c r="D19" s="601" t="s">
        <v>272</v>
      </c>
      <c r="E19" s="513" t="s">
        <v>273</v>
      </c>
      <c r="F19" s="514" t="s">
        <v>100</v>
      </c>
    </row>
    <row r="20" spans="1:6" ht="17.25" customHeight="1" x14ac:dyDescent="0.2">
      <c r="A20" s="515" t="s">
        <v>364</v>
      </c>
      <c r="B20" s="602"/>
      <c r="C20" s="603">
        <f>(C22/B22)-1</f>
        <v>8.9286048820697461E-2</v>
      </c>
      <c r="D20" s="604">
        <f>(D22/C22)-1</f>
        <v>8.1984693438816647E-2</v>
      </c>
      <c r="E20" s="605">
        <f>(E22/D22)-1</f>
        <v>7.5756612410986746E-2</v>
      </c>
      <c r="F20" s="606">
        <f>AVERAGE(C20:E20)</f>
        <v>8.2342451556833618E-2</v>
      </c>
    </row>
    <row r="21" spans="1:6" ht="17.25" customHeight="1" x14ac:dyDescent="0.2">
      <c r="A21" s="515"/>
      <c r="B21" s="602"/>
      <c r="C21" s="603"/>
      <c r="D21" s="603"/>
      <c r="E21" s="607"/>
      <c r="F21" s="608"/>
    </row>
    <row r="22" spans="1:6" ht="15.75" customHeight="1" x14ac:dyDescent="0.2">
      <c r="A22" s="515" t="s">
        <v>365</v>
      </c>
      <c r="B22" s="609">
        <v>533.79</v>
      </c>
      <c r="C22" s="610">
        <v>581.45000000000005</v>
      </c>
      <c r="D22" s="611">
        <v>629.12</v>
      </c>
      <c r="E22" s="130">
        <v>676.78</v>
      </c>
      <c r="F22" s="612">
        <f>E22*(1+F20)</f>
        <v>732.50772436463387</v>
      </c>
    </row>
    <row r="23" spans="1:6" ht="15.75" customHeight="1" x14ac:dyDescent="0.2">
      <c r="A23" s="515" t="s">
        <v>356</v>
      </c>
      <c r="B23" s="515">
        <v>12</v>
      </c>
      <c r="C23" s="530">
        <f>+B23</f>
        <v>12</v>
      </c>
      <c r="D23" s="530">
        <f>+C23</f>
        <v>12</v>
      </c>
      <c r="E23" s="613">
        <v>12</v>
      </c>
      <c r="F23" s="613">
        <f>+E23</f>
        <v>12</v>
      </c>
    </row>
    <row r="24" spans="1:6" ht="15.75" customHeight="1" x14ac:dyDescent="0.2">
      <c r="A24" s="573" t="s">
        <v>357</v>
      </c>
      <c r="B24" s="573">
        <f t="shared" ref="B24:F24" si="6">+B22*B23</f>
        <v>6405.48</v>
      </c>
      <c r="C24" s="526">
        <f t="shared" si="6"/>
        <v>6977.4000000000005</v>
      </c>
      <c r="D24" s="526">
        <f t="shared" si="6"/>
        <v>7549.4400000000005</v>
      </c>
      <c r="E24" s="103">
        <f t="shared" si="6"/>
        <v>8121.36</v>
      </c>
      <c r="F24" s="103">
        <f t="shared" si="6"/>
        <v>8790.0926923756069</v>
      </c>
    </row>
    <row r="25" spans="1:6" ht="15.75" customHeight="1" x14ac:dyDescent="0.2">
      <c r="A25" s="515" t="s">
        <v>366</v>
      </c>
      <c r="B25" s="515">
        <f>SUM(G.1!B12:B14)</f>
        <v>519.08333333333326</v>
      </c>
      <c r="C25" s="530">
        <f>SUM(G.1!D12:D14)</f>
        <v>524.5</v>
      </c>
      <c r="D25" s="530">
        <f>SUM(G.1!F12:F14)</f>
        <v>534.83333333333337</v>
      </c>
      <c r="E25" s="613">
        <f>SUM(G.1!H12:H14)</f>
        <v>536.83333333333337</v>
      </c>
      <c r="F25" s="613">
        <f>SUM(G.1!J12:J14)</f>
        <v>572</v>
      </c>
    </row>
    <row r="26" spans="1:6" ht="15.75" customHeight="1" x14ac:dyDescent="0.2">
      <c r="A26" s="591" t="s">
        <v>367</v>
      </c>
      <c r="B26" s="581">
        <f>+B25*B24</f>
        <v>3324977.9099999992</v>
      </c>
      <c r="C26" s="582">
        <f t="shared" ref="C26:E26" si="7">+C25*C24</f>
        <v>3659646.3000000003</v>
      </c>
      <c r="D26" s="582">
        <f t="shared" si="7"/>
        <v>4037692.1600000006</v>
      </c>
      <c r="E26" s="581">
        <f t="shared" si="7"/>
        <v>4359816.76</v>
      </c>
      <c r="F26" s="614">
        <f>+F25*F24</f>
        <v>5027933.0200388469</v>
      </c>
    </row>
    <row r="27" spans="1:6" ht="5.0999999999999996" customHeight="1" x14ac:dyDescent="0.2">
      <c r="A27" s="573"/>
      <c r="B27" s="615"/>
      <c r="C27" s="615"/>
      <c r="D27" s="615"/>
      <c r="E27" s="615"/>
      <c r="F27" s="615"/>
    </row>
    <row r="28" spans="1:6" ht="15.75" customHeight="1" x14ac:dyDescent="0.2">
      <c r="A28" s="530"/>
      <c r="B28" s="530"/>
      <c r="C28" s="530"/>
      <c r="D28" s="530"/>
      <c r="E28" s="616"/>
      <c r="F28" s="616"/>
    </row>
    <row r="29" spans="1:6" ht="15.75" customHeight="1" x14ac:dyDescent="0.2">
      <c r="A29" s="515"/>
      <c r="B29" s="530"/>
      <c r="C29" s="530"/>
      <c r="D29" s="530"/>
      <c r="E29" s="530"/>
      <c r="F29" s="530"/>
    </row>
    <row r="30" spans="1:6" ht="15.75" customHeight="1" x14ac:dyDescent="0.2">
      <c r="A30" s="515"/>
      <c r="B30" s="530"/>
      <c r="C30" s="530"/>
      <c r="D30" s="530"/>
      <c r="E30" s="616"/>
      <c r="F30" s="616"/>
    </row>
    <row r="31" spans="1:6" ht="15.75" customHeight="1" x14ac:dyDescent="0.2">
      <c r="A31" s="530"/>
      <c r="B31" s="530"/>
      <c r="C31" s="530"/>
      <c r="D31" s="530"/>
      <c r="E31" s="616"/>
      <c r="F31" s="616"/>
    </row>
    <row r="32" spans="1:6" ht="5.0999999999999996" customHeight="1" x14ac:dyDescent="0.2">
      <c r="A32" s="568"/>
      <c r="B32" s="568"/>
      <c r="C32" s="568"/>
      <c r="D32" s="568"/>
      <c r="E32" s="534"/>
      <c r="F32" s="534"/>
    </row>
    <row r="33" spans="1:14" x14ac:dyDescent="0.2">
      <c r="A33" s="534"/>
      <c r="B33" s="534"/>
      <c r="C33" s="534"/>
      <c r="D33" s="534"/>
      <c r="E33" s="534"/>
      <c r="F33" s="534"/>
    </row>
    <row r="34" spans="1:14" x14ac:dyDescent="0.2">
      <c r="B34" s="617"/>
      <c r="C34" s="534"/>
      <c r="D34" s="534"/>
      <c r="E34" s="558"/>
      <c r="F34" s="558"/>
    </row>
    <row r="35" spans="1:14" ht="15" x14ac:dyDescent="0.2">
      <c r="B35" s="618"/>
      <c r="C35" s="619"/>
      <c r="D35" s="534"/>
      <c r="E35" s="620"/>
      <c r="F35" s="620"/>
    </row>
    <row r="36" spans="1:14" ht="15" x14ac:dyDescent="0.2">
      <c r="B36" s="618"/>
      <c r="C36" s="621"/>
      <c r="D36" s="622"/>
      <c r="E36" s="558"/>
      <c r="F36" s="558"/>
    </row>
    <row r="37" spans="1:14" s="546" customFormat="1" ht="15" x14ac:dyDescent="0.2">
      <c r="B37" s="618"/>
      <c r="C37" s="621"/>
      <c r="D37" s="622"/>
      <c r="E37" s="623"/>
      <c r="F37" s="623"/>
      <c r="I37" s="400"/>
      <c r="J37" s="400"/>
      <c r="K37" s="400"/>
      <c r="L37" s="400"/>
      <c r="M37" s="400"/>
      <c r="N37" s="400"/>
    </row>
    <row r="38" spans="1:14" ht="15" x14ac:dyDescent="0.2">
      <c r="B38" s="618"/>
      <c r="C38" s="621"/>
      <c r="D38" s="622"/>
      <c r="E38" s="558"/>
      <c r="F38" s="558"/>
    </row>
    <row r="39" spans="1:14" ht="15" x14ac:dyDescent="0.2">
      <c r="B39" s="618"/>
      <c r="C39" s="624"/>
      <c r="D39" s="299"/>
      <c r="E39" s="558"/>
      <c r="F39" s="558"/>
    </row>
    <row r="40" spans="1:14" x14ac:dyDescent="0.2">
      <c r="E40" s="558"/>
      <c r="F40" s="558"/>
    </row>
    <row r="41" spans="1:14" x14ac:dyDescent="0.2">
      <c r="E41" s="558"/>
      <c r="F41" s="558"/>
    </row>
    <row r="42" spans="1:14" x14ac:dyDescent="0.2">
      <c r="E42" s="558"/>
      <c r="F42" s="558"/>
    </row>
    <row r="43" spans="1:14" x14ac:dyDescent="0.2">
      <c r="E43" s="558"/>
      <c r="F43" s="558"/>
    </row>
    <row r="44" spans="1:14" x14ac:dyDescent="0.2">
      <c r="E44" s="558"/>
      <c r="F44" s="558"/>
    </row>
    <row r="45" spans="1:14" x14ac:dyDescent="0.2">
      <c r="E45" s="558"/>
      <c r="F45" s="558"/>
    </row>
    <row r="46" spans="1:14" x14ac:dyDescent="0.2">
      <c r="E46" s="558"/>
      <c r="F46" s="558"/>
    </row>
    <row r="47" spans="1:14" x14ac:dyDescent="0.2">
      <c r="E47" s="558"/>
      <c r="F47" s="558"/>
    </row>
    <row r="48" spans="1:14" x14ac:dyDescent="0.2">
      <c r="E48" s="558"/>
      <c r="F48" s="558"/>
    </row>
    <row r="49" spans="5:6" x14ac:dyDescent="0.2">
      <c r="E49" s="558"/>
      <c r="F49" s="558"/>
    </row>
    <row r="50" spans="5:6" x14ac:dyDescent="0.2">
      <c r="E50" s="558"/>
      <c r="F50" s="558"/>
    </row>
    <row r="51" spans="5:6" x14ac:dyDescent="0.2">
      <c r="E51" s="558"/>
      <c r="F51" s="558"/>
    </row>
    <row r="52" spans="5:6" x14ac:dyDescent="0.2">
      <c r="E52" s="558"/>
      <c r="F52" s="558"/>
    </row>
    <row r="53" spans="5:6" x14ac:dyDescent="0.2">
      <c r="E53" s="558"/>
      <c r="F53" s="558"/>
    </row>
    <row r="54" spans="5:6" x14ac:dyDescent="0.2">
      <c r="E54" s="558"/>
      <c r="F54" s="558"/>
    </row>
    <row r="55" spans="5:6" x14ac:dyDescent="0.2">
      <c r="E55" s="558"/>
      <c r="F55" s="558"/>
    </row>
    <row r="56" spans="5:6" x14ac:dyDescent="0.2">
      <c r="E56" s="558"/>
      <c r="F56" s="558"/>
    </row>
    <row r="57" spans="5:6" x14ac:dyDescent="0.2">
      <c r="E57" s="558"/>
      <c r="F57" s="558"/>
    </row>
    <row r="58" spans="5:6" x14ac:dyDescent="0.2">
      <c r="E58" s="558"/>
      <c r="F58" s="558"/>
    </row>
    <row r="59" spans="5:6" x14ac:dyDescent="0.2">
      <c r="E59" s="558"/>
      <c r="F59" s="558"/>
    </row>
    <row r="60" spans="5:6" x14ac:dyDescent="0.2">
      <c r="E60" s="558"/>
      <c r="F60" s="558"/>
    </row>
    <row r="61" spans="5:6" x14ac:dyDescent="0.2">
      <c r="E61" s="558"/>
      <c r="F61" s="558"/>
    </row>
  </sheetData>
  <mergeCells count="1">
    <mergeCell ref="B6:D6"/>
  </mergeCells>
  <pageMargins left="1" right="0.75" top="0.75" bottom="0.5" header="0.5" footer="0.5"/>
  <pageSetup scale="96" fitToHeight="2" orientation="landscape" r:id="rId1"/>
  <headerFooter>
    <oddFooter>&amp;L&amp;KFF0000Final Rate Application&amp;CPage &amp;P of &amp;N&amp;R02/10/2017</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outlinePr showOutlineSymbols="0"/>
    <pageSetUpPr fitToPage="1"/>
  </sheetPr>
  <dimension ref="A1:N37"/>
  <sheetViews>
    <sheetView showOutlineSymbols="0" topLeftCell="A2" workbookViewId="0">
      <selection activeCell="A2" sqref="A2"/>
    </sheetView>
  </sheetViews>
  <sheetFormatPr defaultRowHeight="12.75" outlineLevelRow="1" x14ac:dyDescent="0.2"/>
  <cols>
    <col min="1" max="1" width="32.42578125" style="400" customWidth="1"/>
    <col min="2" max="6" width="16.28515625" style="400" customWidth="1"/>
    <col min="7" max="16384" width="9.140625" style="400"/>
  </cols>
  <sheetData>
    <row r="1" spans="1:14" hidden="1" x14ac:dyDescent="0.2"/>
    <row r="2" spans="1:14" ht="17.25" customHeight="1" x14ac:dyDescent="0.2">
      <c r="A2" s="421" t="str">
        <f>B.2!$A$2</f>
        <v>Recology Sunset Scavenger/Recology Golden Gate</v>
      </c>
    </row>
    <row r="3" spans="1:14" ht="18" customHeight="1" x14ac:dyDescent="0.2">
      <c r="A3" s="426" t="s">
        <v>368</v>
      </c>
      <c r="B3" s="505"/>
      <c r="C3" s="505"/>
      <c r="D3" s="505"/>
      <c r="E3" s="505"/>
    </row>
    <row r="4" spans="1:14" ht="18" customHeight="1" x14ac:dyDescent="0.2">
      <c r="A4" s="506" t="s">
        <v>26</v>
      </c>
      <c r="B4" s="505"/>
      <c r="C4" s="505"/>
      <c r="D4" s="505"/>
      <c r="E4" s="505"/>
      <c r="F4" s="505"/>
    </row>
    <row r="5" spans="1:14" ht="18" customHeight="1" x14ac:dyDescent="0.2">
      <c r="A5" s="269"/>
      <c r="B5" s="505"/>
      <c r="C5" s="505"/>
      <c r="D5" s="505"/>
      <c r="E5" s="505"/>
      <c r="F5" s="505"/>
    </row>
    <row r="6" spans="1:14" ht="12.75" customHeight="1" x14ac:dyDescent="0.2">
      <c r="A6" s="507"/>
      <c r="B6" s="507"/>
      <c r="C6" s="507"/>
      <c r="D6" s="507"/>
      <c r="E6" s="507"/>
      <c r="F6" s="507"/>
    </row>
    <row r="7" spans="1:14" ht="16.5" customHeight="1" x14ac:dyDescent="0.2">
      <c r="A7" s="507"/>
      <c r="B7" s="1102" t="s">
        <v>216</v>
      </c>
      <c r="C7" s="1103"/>
      <c r="D7" s="1104"/>
      <c r="E7" s="509" t="s">
        <v>304</v>
      </c>
      <c r="F7" s="625" t="s">
        <v>267</v>
      </c>
    </row>
    <row r="8" spans="1:14" ht="16.5" customHeight="1" x14ac:dyDescent="0.2">
      <c r="A8" s="626"/>
      <c r="B8" s="600" t="s">
        <v>270</v>
      </c>
      <c r="C8" s="600" t="s">
        <v>271</v>
      </c>
      <c r="D8" s="601" t="s">
        <v>272</v>
      </c>
      <c r="E8" s="627" t="s">
        <v>273</v>
      </c>
      <c r="F8" s="411" t="s">
        <v>100</v>
      </c>
    </row>
    <row r="9" spans="1:14" ht="19.5" customHeight="1" x14ac:dyDescent="0.2">
      <c r="A9" s="628" t="s">
        <v>369</v>
      </c>
      <c r="B9" s="629">
        <f>+D!C10</f>
        <v>63163426.009999998</v>
      </c>
      <c r="C9" s="630">
        <f>D!D10</f>
        <v>66436921.380000003</v>
      </c>
      <c r="D9" s="630">
        <f>D!E10</f>
        <v>69746752.598869428</v>
      </c>
      <c r="E9" s="631">
        <f>+G.1!I17</f>
        <v>73652857.024708316</v>
      </c>
      <c r="F9" s="632">
        <f>+D!G10</f>
        <v>80318603.342216685</v>
      </c>
    </row>
    <row r="10" spans="1:14" ht="19.5" customHeight="1" x14ac:dyDescent="0.2">
      <c r="A10" s="628" t="s">
        <v>370</v>
      </c>
      <c r="B10" s="633">
        <f t="shared" ref="B10:C10" si="0">+B11/B9</f>
        <v>0.12978961762938737</v>
      </c>
      <c r="C10" s="634">
        <f t="shared" si="0"/>
        <v>0.12562940254652721</v>
      </c>
      <c r="D10" s="634">
        <f>+D11/D9</f>
        <v>0.1422210424709307</v>
      </c>
      <c r="E10" s="635">
        <v>0.12905640168530974</v>
      </c>
      <c r="F10" s="636">
        <f>F11/F9</f>
        <v>0.12763320256356786</v>
      </c>
    </row>
    <row r="11" spans="1:14" ht="19.5" customHeight="1" x14ac:dyDescent="0.2">
      <c r="A11" s="637" t="s">
        <v>371</v>
      </c>
      <c r="B11" s="638">
        <f>D!C14</f>
        <v>8197956.9100000001</v>
      </c>
      <c r="C11" s="639">
        <f>D!D14</f>
        <v>8346430.7400000002</v>
      </c>
      <c r="D11" s="639">
        <f>D!E14</f>
        <v>9919455.8635733053</v>
      </c>
      <c r="E11" s="640">
        <v>9604568.1899999995</v>
      </c>
      <c r="F11" s="640">
        <v>10251320.57</v>
      </c>
    </row>
    <row r="12" spans="1:14" x14ac:dyDescent="0.2">
      <c r="B12" s="641"/>
      <c r="C12" s="558"/>
      <c r="D12" s="558"/>
      <c r="E12" s="558"/>
      <c r="F12" s="558"/>
    </row>
    <row r="13" spans="1:14" s="546" customFormat="1" x14ac:dyDescent="0.2">
      <c r="B13" s="623"/>
      <c r="C13" s="623"/>
      <c r="D13" s="623"/>
      <c r="E13" s="623"/>
      <c r="F13" s="623"/>
      <c r="I13" s="400"/>
      <c r="J13" s="400"/>
      <c r="K13" s="400"/>
      <c r="L13" s="400"/>
      <c r="M13" s="400"/>
      <c r="N13" s="400"/>
    </row>
    <row r="14" spans="1:14" outlineLevel="1" x14ac:dyDescent="0.2">
      <c r="A14" s="403"/>
      <c r="B14" s="642"/>
      <c r="C14" s="558"/>
      <c r="D14" s="558"/>
      <c r="E14" s="558"/>
      <c r="F14" s="558"/>
    </row>
    <row r="15" spans="1:14" outlineLevel="1" x14ac:dyDescent="0.2">
      <c r="A15" s="403"/>
      <c r="B15" s="642"/>
      <c r="C15" s="642"/>
      <c r="D15" s="642"/>
      <c r="E15" s="642"/>
      <c r="F15" s="642"/>
    </row>
    <row r="16" spans="1:14" outlineLevel="1" x14ac:dyDescent="0.2">
      <c r="B16" s="642"/>
      <c r="C16" s="558"/>
      <c r="D16" s="558"/>
      <c r="E16" s="558"/>
      <c r="F16" s="558"/>
    </row>
    <row r="17" spans="1:6" outlineLevel="1" x14ac:dyDescent="0.2">
      <c r="A17" s="403"/>
      <c r="B17" s="558"/>
      <c r="C17" s="558"/>
      <c r="D17" s="558"/>
      <c r="E17" s="558"/>
      <c r="F17" s="558"/>
    </row>
    <row r="18" spans="1:6" x14ac:dyDescent="0.2">
      <c r="B18" s="558"/>
      <c r="C18" s="558"/>
      <c r="D18" s="558"/>
      <c r="E18" s="558"/>
      <c r="F18" s="558"/>
    </row>
    <row r="19" spans="1:6" x14ac:dyDescent="0.2">
      <c r="B19" s="558"/>
      <c r="C19" s="558"/>
      <c r="D19" s="558"/>
      <c r="E19" s="558"/>
      <c r="F19" s="558"/>
    </row>
    <row r="20" spans="1:6" x14ac:dyDescent="0.2">
      <c r="B20" s="558"/>
      <c r="C20" s="558"/>
      <c r="D20" s="558"/>
      <c r="E20" s="558"/>
      <c r="F20" s="558"/>
    </row>
    <row r="21" spans="1:6" x14ac:dyDescent="0.2">
      <c r="B21" s="558"/>
      <c r="C21" s="558"/>
      <c r="D21" s="558"/>
      <c r="E21" s="558"/>
      <c r="F21" s="558"/>
    </row>
    <row r="22" spans="1:6" x14ac:dyDescent="0.2">
      <c r="B22" s="558"/>
      <c r="C22" s="558"/>
      <c r="D22" s="558"/>
      <c r="E22" s="558"/>
      <c r="F22" s="558"/>
    </row>
    <row r="23" spans="1:6" x14ac:dyDescent="0.2">
      <c r="B23" s="558"/>
      <c r="C23" s="558"/>
      <c r="D23" s="558"/>
      <c r="E23" s="558"/>
      <c r="F23" s="558"/>
    </row>
    <row r="24" spans="1:6" x14ac:dyDescent="0.2">
      <c r="B24" s="558"/>
      <c r="C24" s="558"/>
      <c r="D24" s="558"/>
      <c r="E24" s="558"/>
      <c r="F24" s="558"/>
    </row>
    <row r="25" spans="1:6" x14ac:dyDescent="0.2">
      <c r="B25" s="558"/>
      <c r="C25" s="558"/>
      <c r="D25" s="558"/>
      <c r="E25" s="558"/>
      <c r="F25" s="558"/>
    </row>
    <row r="26" spans="1:6" x14ac:dyDescent="0.2">
      <c r="B26" s="558"/>
      <c r="C26" s="558"/>
      <c r="D26" s="558"/>
      <c r="E26" s="558"/>
      <c r="F26" s="558"/>
    </row>
    <row r="27" spans="1:6" x14ac:dyDescent="0.2">
      <c r="B27" s="558"/>
      <c r="C27" s="558"/>
      <c r="D27" s="558"/>
      <c r="E27" s="558"/>
      <c r="F27" s="558"/>
    </row>
    <row r="28" spans="1:6" x14ac:dyDescent="0.2">
      <c r="B28" s="558"/>
      <c r="C28" s="558"/>
      <c r="D28" s="558"/>
      <c r="E28" s="558"/>
      <c r="F28" s="558"/>
    </row>
    <row r="29" spans="1:6" x14ac:dyDescent="0.2">
      <c r="B29" s="558"/>
      <c r="C29" s="558"/>
      <c r="D29" s="558"/>
      <c r="E29" s="558"/>
      <c r="F29" s="558"/>
    </row>
    <row r="30" spans="1:6" x14ac:dyDescent="0.2">
      <c r="B30" s="558"/>
      <c r="C30" s="558"/>
      <c r="D30" s="558"/>
      <c r="E30" s="558"/>
      <c r="F30" s="558"/>
    </row>
    <row r="31" spans="1:6" x14ac:dyDescent="0.2">
      <c r="B31" s="558"/>
      <c r="C31" s="558"/>
      <c r="D31" s="558"/>
      <c r="E31" s="558"/>
      <c r="F31" s="558"/>
    </row>
    <row r="32" spans="1:6" x14ac:dyDescent="0.2">
      <c r="B32" s="558"/>
      <c r="C32" s="558"/>
      <c r="D32" s="558"/>
      <c r="E32" s="558"/>
      <c r="F32" s="558"/>
    </row>
    <row r="33" spans="2:6" x14ac:dyDescent="0.2">
      <c r="B33" s="558"/>
      <c r="C33" s="558"/>
      <c r="D33" s="558"/>
      <c r="E33" s="558"/>
      <c r="F33" s="558"/>
    </row>
    <row r="34" spans="2:6" x14ac:dyDescent="0.2">
      <c r="B34" s="558"/>
      <c r="C34" s="558"/>
      <c r="D34" s="558"/>
      <c r="E34" s="558"/>
      <c r="F34" s="558"/>
    </row>
    <row r="35" spans="2:6" x14ac:dyDescent="0.2">
      <c r="B35" s="558"/>
      <c r="C35" s="558"/>
      <c r="D35" s="558"/>
      <c r="E35" s="558"/>
      <c r="F35" s="558"/>
    </row>
    <row r="36" spans="2:6" x14ac:dyDescent="0.2">
      <c r="B36" s="558"/>
      <c r="C36" s="558"/>
      <c r="D36" s="558"/>
      <c r="E36" s="558"/>
      <c r="F36" s="558"/>
    </row>
    <row r="37" spans="2:6" x14ac:dyDescent="0.2">
      <c r="B37" s="558"/>
      <c r="C37" s="558"/>
      <c r="D37" s="558"/>
      <c r="E37" s="558"/>
      <c r="F37" s="558"/>
    </row>
  </sheetData>
  <mergeCells count="1">
    <mergeCell ref="B7:D7"/>
  </mergeCells>
  <pageMargins left="1" right="0.75" top="0.75" bottom="0.5" header="0.5" footer="0.5"/>
  <pageSetup fitToHeight="2" orientation="landscape" r:id="rId1"/>
  <headerFooter>
    <oddFooter>&amp;L&amp;KFF0000Final Rate Application&amp;CPage &amp;P of &amp;N&amp;R02/10/2017</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outlinePr showOutlineSymbols="0"/>
    <pageSetUpPr fitToPage="1"/>
  </sheetPr>
  <dimension ref="A1:F30"/>
  <sheetViews>
    <sheetView showOutlineSymbols="0" workbookViewId="0"/>
  </sheetViews>
  <sheetFormatPr defaultRowHeight="12.75" x14ac:dyDescent="0.2"/>
  <cols>
    <col min="1" max="1" width="33.42578125" style="644" customWidth="1"/>
    <col min="2" max="5" width="14.140625" style="644" customWidth="1"/>
    <col min="6" max="6" width="16.140625" style="644" bestFit="1" customWidth="1"/>
    <col min="7" max="16384" width="9.140625" style="644"/>
  </cols>
  <sheetData>
    <row r="1" spans="1:6" ht="16.5" customHeight="1" x14ac:dyDescent="0.2">
      <c r="A1" s="643" t="str">
        <f>B.2!$A$2</f>
        <v>Recology Sunset Scavenger/Recology Golden Gate</v>
      </c>
      <c r="B1" s="643"/>
      <c r="C1" s="643"/>
      <c r="D1" s="643"/>
    </row>
    <row r="2" spans="1:6" x14ac:dyDescent="0.2">
      <c r="A2" s="645" t="s">
        <v>372</v>
      </c>
      <c r="B2" s="645"/>
      <c r="C2" s="645"/>
      <c r="D2" s="646"/>
      <c r="E2" s="645"/>
    </row>
    <row r="3" spans="1:6" x14ac:dyDescent="0.2">
      <c r="A3" s="646" t="s">
        <v>28</v>
      </c>
      <c r="B3" s="646"/>
      <c r="C3" s="646"/>
      <c r="D3" s="646"/>
      <c r="E3" s="646"/>
    </row>
    <row r="4" spans="1:6" ht="12.75" customHeight="1" x14ac:dyDescent="0.2">
      <c r="A4" s="647"/>
      <c r="B4" s="648"/>
      <c r="C4" s="648"/>
      <c r="D4" s="648"/>
      <c r="E4" s="648"/>
    </row>
    <row r="5" spans="1:6" ht="17.25" customHeight="1" x14ac:dyDescent="0.2">
      <c r="B5" s="649"/>
      <c r="C5" s="649"/>
      <c r="D5" s="649"/>
      <c r="E5" s="649"/>
    </row>
    <row r="6" spans="1:6" ht="18.75" customHeight="1" x14ac:dyDescent="0.2">
      <c r="A6" s="650" t="s">
        <v>373</v>
      </c>
      <c r="B6" s="1105" t="s">
        <v>216</v>
      </c>
      <c r="C6" s="1105"/>
      <c r="D6" s="1106"/>
      <c r="E6" s="651" t="s">
        <v>309</v>
      </c>
      <c r="F6" s="652" t="s">
        <v>267</v>
      </c>
    </row>
    <row r="7" spans="1:6" ht="15.75" customHeight="1" x14ac:dyDescent="0.2">
      <c r="A7" s="653" t="s">
        <v>2</v>
      </c>
      <c r="B7" s="654" t="s">
        <v>270</v>
      </c>
      <c r="C7" s="654" t="s">
        <v>271</v>
      </c>
      <c r="D7" s="654" t="s">
        <v>272</v>
      </c>
      <c r="E7" s="655" t="s">
        <v>273</v>
      </c>
      <c r="F7" s="656" t="s">
        <v>100</v>
      </c>
    </row>
    <row r="8" spans="1:6" x14ac:dyDescent="0.2">
      <c r="A8" s="657"/>
      <c r="B8" s="657"/>
      <c r="C8" s="657"/>
      <c r="D8" s="657"/>
      <c r="E8" s="658"/>
      <c r="F8" s="658"/>
    </row>
    <row r="9" spans="1:6" x14ac:dyDescent="0.2">
      <c r="A9" s="659" t="s">
        <v>374</v>
      </c>
      <c r="B9" s="659"/>
      <c r="C9" s="659"/>
      <c r="D9" s="659"/>
      <c r="E9" s="660"/>
      <c r="F9" s="661">
        <f>H.2!K57*1000-F13</f>
        <v>1772652.7609466896</v>
      </c>
    </row>
    <row r="10" spans="1:6" ht="5.0999999999999996" customHeight="1" x14ac:dyDescent="0.2">
      <c r="A10" s="662"/>
      <c r="B10" s="662"/>
      <c r="C10" s="662"/>
      <c r="D10" s="662"/>
      <c r="E10" s="663"/>
      <c r="F10" s="664"/>
    </row>
    <row r="11" spans="1:6" x14ac:dyDescent="0.2">
      <c r="A11" s="665" t="s">
        <v>375</v>
      </c>
      <c r="B11" s="666">
        <f>12898040.54-B15+13919.64</f>
        <v>12999793.08</v>
      </c>
      <c r="C11" s="666">
        <f>11527860-C15</f>
        <v>11590554.5</v>
      </c>
      <c r="D11" s="666">
        <f>9692004-D15</f>
        <v>9720956.9000000004</v>
      </c>
      <c r="E11" s="667">
        <v>8892316.5800000001</v>
      </c>
      <c r="F11" s="667">
        <v>5410412.169999999</v>
      </c>
    </row>
    <row r="12" spans="1:6" x14ac:dyDescent="0.2">
      <c r="A12" s="668" t="s">
        <v>376</v>
      </c>
      <c r="B12" s="567">
        <v>363311.17</v>
      </c>
      <c r="C12" s="567">
        <v>1859838</v>
      </c>
      <c r="D12" s="567">
        <v>3495316</v>
      </c>
      <c r="E12" s="669">
        <v>4880553.1200000029</v>
      </c>
      <c r="F12" s="670">
        <v>4519848.2400000012</v>
      </c>
    </row>
    <row r="13" spans="1:6" x14ac:dyDescent="0.2">
      <c r="A13" s="668" t="s">
        <v>377</v>
      </c>
      <c r="B13" s="671">
        <v>0</v>
      </c>
      <c r="C13" s="671">
        <v>0</v>
      </c>
      <c r="D13" s="671">
        <v>0</v>
      </c>
      <c r="E13" s="669">
        <f>H.2!J57*1000</f>
        <v>1278661.2048629161</v>
      </c>
      <c r="F13" s="670">
        <f>+E13/H.2!J4</f>
        <v>2557322.4097258323</v>
      </c>
    </row>
    <row r="14" spans="1:6" x14ac:dyDescent="0.2">
      <c r="A14" s="672"/>
      <c r="B14" s="672"/>
      <c r="C14" s="672"/>
      <c r="D14" s="672"/>
      <c r="E14" s="673"/>
      <c r="F14" s="674"/>
    </row>
    <row r="15" spans="1:6" x14ac:dyDescent="0.2">
      <c r="A15" s="662" t="s">
        <v>378</v>
      </c>
      <c r="B15" s="515">
        <v>-87832.9</v>
      </c>
      <c r="C15" s="515">
        <v>-62694.499999999993</v>
      </c>
      <c r="D15" s="312">
        <v>-28952.900000000005</v>
      </c>
      <c r="E15" s="312">
        <f>AVERAGE(B15:D15)</f>
        <v>-59826.766666666663</v>
      </c>
      <c r="F15" s="675">
        <v>-141250</v>
      </c>
    </row>
    <row r="16" spans="1:6" ht="5.0999999999999996" customHeight="1" x14ac:dyDescent="0.2">
      <c r="A16" s="672"/>
      <c r="B16" s="672"/>
      <c r="C16" s="672"/>
      <c r="D16" s="672"/>
      <c r="E16" s="676"/>
      <c r="F16" s="676"/>
    </row>
    <row r="17" spans="1:6" ht="20.25" customHeight="1" x14ac:dyDescent="0.2">
      <c r="A17" s="677" t="s">
        <v>379</v>
      </c>
      <c r="B17" s="678">
        <f t="shared" ref="B17:F17" si="0">SUM(B9:B16)</f>
        <v>13275271.35</v>
      </c>
      <c r="C17" s="678">
        <f t="shared" si="0"/>
        <v>13387698</v>
      </c>
      <c r="D17" s="678">
        <f t="shared" si="0"/>
        <v>13187320</v>
      </c>
      <c r="E17" s="678">
        <f t="shared" si="0"/>
        <v>14991704.138196252</v>
      </c>
      <c r="F17" s="678">
        <f t="shared" si="0"/>
        <v>14118985.580672523</v>
      </c>
    </row>
    <row r="18" spans="1:6" x14ac:dyDescent="0.2">
      <c r="F18" s="325"/>
    </row>
    <row r="19" spans="1:6" x14ac:dyDescent="0.2">
      <c r="B19" s="679"/>
      <c r="C19" s="679"/>
      <c r="D19" s="679"/>
      <c r="E19" s="679"/>
      <c r="F19" s="680"/>
    </row>
    <row r="20" spans="1:6" ht="17.25" customHeight="1" x14ac:dyDescent="0.2">
      <c r="B20" s="649"/>
      <c r="C20" s="649"/>
      <c r="D20" s="649"/>
      <c r="E20" s="649"/>
    </row>
    <row r="21" spans="1:6" ht="18.75" customHeight="1" x14ac:dyDescent="0.2">
      <c r="A21" s="650" t="s">
        <v>380</v>
      </c>
      <c r="B21" s="1105" t="s">
        <v>216</v>
      </c>
      <c r="C21" s="1105"/>
      <c r="D21" s="1106"/>
      <c r="E21" s="651" t="s">
        <v>309</v>
      </c>
      <c r="F21" s="652" t="s">
        <v>267</v>
      </c>
    </row>
    <row r="22" spans="1:6" ht="15.75" customHeight="1" x14ac:dyDescent="0.2">
      <c r="A22" s="653" t="s">
        <v>2</v>
      </c>
      <c r="B22" s="654" t="s">
        <v>270</v>
      </c>
      <c r="C22" s="654" t="s">
        <v>271</v>
      </c>
      <c r="D22" s="654" t="s">
        <v>272</v>
      </c>
      <c r="E22" s="655" t="s">
        <v>273</v>
      </c>
      <c r="F22" s="656" t="s">
        <v>100</v>
      </c>
    </row>
    <row r="23" spans="1:6" x14ac:dyDescent="0.2">
      <c r="A23" s="657"/>
      <c r="B23" s="657"/>
      <c r="C23" s="657"/>
      <c r="D23" s="657"/>
      <c r="E23" s="658"/>
      <c r="F23" s="658"/>
    </row>
    <row r="24" spans="1:6" x14ac:dyDescent="0.2">
      <c r="A24" s="659" t="s">
        <v>374</v>
      </c>
      <c r="B24" s="659"/>
      <c r="C24" s="659"/>
      <c r="D24" s="659"/>
      <c r="E24" s="660"/>
      <c r="F24" s="661">
        <f>+H.3!F11</f>
        <v>0</v>
      </c>
    </row>
    <row r="25" spans="1:6" ht="5.0999999999999996" customHeight="1" x14ac:dyDescent="0.2">
      <c r="A25" s="662"/>
      <c r="B25" s="663"/>
      <c r="C25" s="663"/>
      <c r="D25" s="663"/>
      <c r="E25" s="663"/>
      <c r="F25" s="664"/>
    </row>
    <row r="26" spans="1:6" x14ac:dyDescent="0.2">
      <c r="A26" s="665" t="s">
        <v>381</v>
      </c>
      <c r="B26" s="681">
        <v>253597</v>
      </c>
      <c r="C26" s="681">
        <v>240473</v>
      </c>
      <c r="D26" s="681">
        <v>226716.42999999996</v>
      </c>
      <c r="E26" s="681">
        <v>173363.16</v>
      </c>
      <c r="F26" s="681">
        <v>111600.89000000003</v>
      </c>
    </row>
    <row r="27" spans="1:6" x14ac:dyDescent="0.2">
      <c r="A27" s="668" t="s">
        <v>382</v>
      </c>
      <c r="B27" s="415">
        <v>0</v>
      </c>
      <c r="C27" s="415">
        <v>31899</v>
      </c>
      <c r="D27" s="415">
        <v>73874.540000000008</v>
      </c>
      <c r="E27" s="300">
        <v>96997.309999999983</v>
      </c>
      <c r="F27" s="111">
        <v>96997.309999999983</v>
      </c>
    </row>
    <row r="28" spans="1:6" x14ac:dyDescent="0.2">
      <c r="A28" s="668" t="s">
        <v>383</v>
      </c>
      <c r="B28" s="415"/>
      <c r="C28" s="415"/>
      <c r="D28" s="681"/>
      <c r="E28" s="669">
        <f>+H.3!E31+H.3!E11</f>
        <v>20766.666666666664</v>
      </c>
      <c r="F28" s="670">
        <f>+H.3!F31</f>
        <v>41533.333333333328</v>
      </c>
    </row>
    <row r="29" spans="1:6" ht="5.0999999999999996" customHeight="1" x14ac:dyDescent="0.2">
      <c r="A29" s="672"/>
      <c r="B29" s="673"/>
      <c r="C29" s="673"/>
      <c r="D29" s="673"/>
      <c r="E29" s="673"/>
      <c r="F29" s="674"/>
    </row>
    <row r="30" spans="1:6" ht="20.25" customHeight="1" x14ac:dyDescent="0.2">
      <c r="A30" s="677" t="s">
        <v>384</v>
      </c>
      <c r="B30" s="678">
        <f t="shared" ref="B30:E30" si="1">SUM(B24:B29)</f>
        <v>253597</v>
      </c>
      <c r="C30" s="678">
        <f t="shared" si="1"/>
        <v>272372</v>
      </c>
      <c r="D30" s="678">
        <f>SUM(D24:D29)</f>
        <v>300590.96999999997</v>
      </c>
      <c r="E30" s="678">
        <f t="shared" si="1"/>
        <v>291127.13666666666</v>
      </c>
      <c r="F30" s="678">
        <f>SUM(F24:F29)</f>
        <v>250131.53333333333</v>
      </c>
    </row>
  </sheetData>
  <mergeCells count="2">
    <mergeCell ref="B21:D21"/>
    <mergeCell ref="B6:D6"/>
  </mergeCells>
  <pageMargins left="1" right="0.75" top="0.75" bottom="0.5" header="0.5" footer="0.5"/>
  <pageSetup fitToHeight="2" orientation="landscape" r:id="rId1"/>
  <headerFooter>
    <oddFooter>&amp;L&amp;KFF0000Final Rate Application&amp;CPage &amp;P of &amp;N&amp;R02/10/2017</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outlinePr showOutlineSymbols="0"/>
    <pageSetUpPr fitToPage="1"/>
  </sheetPr>
  <dimension ref="A1:Y77"/>
  <sheetViews>
    <sheetView showOutlineSymbols="0" workbookViewId="0">
      <pane xSplit="2" ySplit="13" topLeftCell="C81" activePane="bottomRight" state="frozen"/>
      <selection sqref="A1:DL181"/>
      <selection pane="topRight" sqref="A1:DL181"/>
      <selection pane="bottomLeft" sqref="A1:DL181"/>
      <selection pane="bottomRight" activeCell="C81" sqref="C81"/>
    </sheetView>
  </sheetViews>
  <sheetFormatPr defaultRowHeight="12.75" outlineLevelRow="2" outlineLevelCol="1" x14ac:dyDescent="0.2"/>
  <cols>
    <col min="1" max="1" width="1.140625" style="688" customWidth="1"/>
    <col min="2" max="2" width="48.7109375" style="686" bestFit="1" customWidth="1"/>
    <col min="3" max="3" width="9.7109375" style="686" bestFit="1" customWidth="1"/>
    <col min="4" max="4" width="7.7109375" style="686" bestFit="1" customWidth="1"/>
    <col min="5" max="5" width="8.7109375" style="686" bestFit="1" customWidth="1"/>
    <col min="6" max="6" width="9.7109375" style="686" bestFit="1" customWidth="1"/>
    <col min="7" max="7" width="7.7109375" style="686" bestFit="1" customWidth="1"/>
    <col min="8" max="8" width="12.28515625" style="686" bestFit="1" customWidth="1"/>
    <col min="9" max="9" width="18.85546875" style="686" bestFit="1" customWidth="1"/>
    <col min="10" max="10" width="9.140625" style="686" bestFit="1" customWidth="1"/>
    <col min="11" max="11" width="8.7109375" style="686" bestFit="1" customWidth="1"/>
    <col min="12" max="12" width="2" style="687" customWidth="1" outlineLevel="1"/>
    <col min="13" max="16384" width="9.140625" style="688"/>
  </cols>
  <sheetData>
    <row r="1" spans="1:12" x14ac:dyDescent="0.2">
      <c r="A1" s="1067"/>
      <c r="B1" s="685" t="str">
        <f>B.2!$A$2</f>
        <v>Recology Sunset Scavenger/Recology Golden Gate</v>
      </c>
      <c r="C1" s="685"/>
      <c r="D1" s="685"/>
      <c r="E1" s="685"/>
      <c r="I1" s="159"/>
    </row>
    <row r="2" spans="1:12" ht="12.75" customHeight="1" x14ac:dyDescent="0.2">
      <c r="A2" s="1067"/>
      <c r="B2" s="689" t="s">
        <v>385</v>
      </c>
      <c r="C2" s="689"/>
      <c r="D2" s="689"/>
      <c r="E2" s="689"/>
    </row>
    <row r="3" spans="1:12" ht="12.75" customHeight="1" x14ac:dyDescent="0.2">
      <c r="A3" s="1067"/>
      <c r="B3" s="690" t="s">
        <v>30</v>
      </c>
      <c r="C3" s="691"/>
      <c r="D3" s="691"/>
      <c r="E3" s="691"/>
      <c r="F3" s="691"/>
      <c r="G3" s="691"/>
      <c r="H3" s="691"/>
    </row>
    <row r="4" spans="1:12" x14ac:dyDescent="0.2">
      <c r="A4" s="1067"/>
      <c r="B4" s="692" t="s">
        <v>386</v>
      </c>
      <c r="C4" s="692"/>
      <c r="D4" s="692"/>
      <c r="E4" s="692"/>
      <c r="I4" s="693" t="s">
        <v>387</v>
      </c>
      <c r="J4" s="694">
        <v>0.5</v>
      </c>
      <c r="K4" s="695">
        <f>+J4</f>
        <v>0.5</v>
      </c>
    </row>
    <row r="5" spans="1:12" ht="15.75" customHeight="1" outlineLevel="2" x14ac:dyDescent="0.2">
      <c r="A5" s="1067"/>
      <c r="I5" s="696" t="s">
        <v>388</v>
      </c>
      <c r="J5" s="696" t="s">
        <v>389</v>
      </c>
      <c r="K5" s="696" t="s">
        <v>390</v>
      </c>
      <c r="L5" s="686">
        <v>1</v>
      </c>
    </row>
    <row r="6" spans="1:12" ht="15.75" customHeight="1" collapsed="1" x14ac:dyDescent="0.2">
      <c r="A6" s="1067"/>
      <c r="B6" s="697"/>
      <c r="C6" s="697"/>
      <c r="D6" s="698"/>
      <c r="E6" s="697"/>
      <c r="H6" s="699" t="s">
        <v>391</v>
      </c>
      <c r="I6" s="700"/>
      <c r="J6" s="700"/>
      <c r="K6" s="701"/>
      <c r="L6" s="686">
        <f>+L5+1</f>
        <v>2</v>
      </c>
    </row>
    <row r="7" spans="1:12" ht="15" x14ac:dyDescent="0.35">
      <c r="A7" s="1067"/>
      <c r="H7" s="702"/>
      <c r="I7" s="703"/>
      <c r="J7" s="703" t="s">
        <v>392</v>
      </c>
      <c r="K7" s="704"/>
      <c r="L7" s="686">
        <f t="shared" ref="L7:L9" si="0">+L6+1</f>
        <v>3</v>
      </c>
    </row>
    <row r="8" spans="1:12" x14ac:dyDescent="0.2">
      <c r="A8" s="1067"/>
      <c r="B8" s="705"/>
      <c r="C8" s="705"/>
      <c r="D8" s="706"/>
      <c r="E8" s="705"/>
      <c r="H8" s="702" t="s">
        <v>393</v>
      </c>
      <c r="I8" s="707"/>
      <c r="J8" s="707">
        <v>1.3333831144065099E-2</v>
      </c>
      <c r="K8" s="708"/>
      <c r="L8" s="686">
        <f t="shared" si="0"/>
        <v>4</v>
      </c>
    </row>
    <row r="9" spans="1:12" x14ac:dyDescent="0.2">
      <c r="A9" s="1067"/>
      <c r="B9" s="709"/>
      <c r="C9" s="709"/>
      <c r="D9" s="709"/>
      <c r="E9" s="709"/>
      <c r="H9" s="710" t="s">
        <v>394</v>
      </c>
      <c r="I9" s="711"/>
      <c r="J9" s="711">
        <f>+J8*12</f>
        <v>0.1600059737287812</v>
      </c>
      <c r="K9" s="712"/>
      <c r="L9" s="686">
        <f t="shared" si="0"/>
        <v>5</v>
      </c>
    </row>
    <row r="10" spans="1:12" x14ac:dyDescent="0.2">
      <c r="A10" s="1067"/>
      <c r="B10" s="709"/>
      <c r="C10" s="709"/>
      <c r="D10" s="709"/>
      <c r="E10" s="709"/>
      <c r="F10" s="713"/>
      <c r="G10" s="714"/>
      <c r="H10" s="715"/>
      <c r="I10" s="711"/>
      <c r="J10" s="707"/>
      <c r="K10" s="707"/>
    </row>
    <row r="11" spans="1:12" ht="18" customHeight="1" x14ac:dyDescent="0.2">
      <c r="A11" s="1067"/>
      <c r="B11" s="709"/>
      <c r="C11" s="1107" t="s">
        <v>273</v>
      </c>
      <c r="D11" s="1108"/>
      <c r="E11" s="1109"/>
      <c r="F11" s="1110" t="s">
        <v>100</v>
      </c>
      <c r="G11" s="1111"/>
      <c r="H11" s="1112"/>
      <c r="I11" s="1113" t="s">
        <v>395</v>
      </c>
      <c r="J11" s="1114"/>
      <c r="K11" s="1115"/>
      <c r="L11" s="716"/>
    </row>
    <row r="12" spans="1:12" ht="17.25" customHeight="1" x14ac:dyDescent="0.2">
      <c r="A12" s="1067"/>
      <c r="B12" s="717"/>
      <c r="C12" s="718" t="s">
        <v>135</v>
      </c>
      <c r="D12" s="718" t="s">
        <v>396</v>
      </c>
      <c r="E12" s="719" t="s">
        <v>397</v>
      </c>
      <c r="F12" s="718" t="s">
        <v>135</v>
      </c>
      <c r="G12" s="718" t="s">
        <v>396</v>
      </c>
      <c r="H12" s="719" t="s">
        <v>397</v>
      </c>
      <c r="I12" s="699" t="s">
        <v>398</v>
      </c>
      <c r="J12" s="717" t="s">
        <v>273</v>
      </c>
      <c r="K12" s="720" t="s">
        <v>100</v>
      </c>
    </row>
    <row r="13" spans="1:12" ht="13.5" customHeight="1" x14ac:dyDescent="0.2">
      <c r="B13" s="721" t="s">
        <v>399</v>
      </c>
      <c r="C13" s="721"/>
      <c r="D13" s="721"/>
      <c r="E13" s="721"/>
      <c r="F13" s="722"/>
      <c r="G13" s="723"/>
      <c r="H13" s="724"/>
      <c r="I13" s="725"/>
      <c r="J13" s="725"/>
      <c r="K13" s="726"/>
    </row>
    <row r="14" spans="1:12" ht="13.5" customHeight="1" x14ac:dyDescent="0.2">
      <c r="B14" s="727" t="s">
        <v>400</v>
      </c>
      <c r="C14" s="516">
        <v>3</v>
      </c>
      <c r="D14" s="728">
        <v>364</v>
      </c>
      <c r="E14" s="729">
        <f>+C14*D14</f>
        <v>1092</v>
      </c>
      <c r="F14" s="730">
        <v>0</v>
      </c>
      <c r="G14" s="731">
        <f>+D14</f>
        <v>364</v>
      </c>
      <c r="H14" s="732">
        <f>+F14*G14</f>
        <v>0</v>
      </c>
      <c r="I14" s="733" t="s">
        <v>389</v>
      </c>
      <c r="J14" s="734">
        <f>E14*HLOOKUP($I14,$H$5:$L$9,$L$9,0)*$J$4</f>
        <v>87.363261655914528</v>
      </c>
      <c r="K14" s="735">
        <f>H14*HLOOKUP($I14,$H$5:$L$9,$L$9,0)*$K$4+$J14/$J$4</f>
        <v>174.72652331182906</v>
      </c>
      <c r="L14" s="736"/>
    </row>
    <row r="15" spans="1:12" ht="13.5" customHeight="1" x14ac:dyDescent="0.2">
      <c r="B15" s="738" t="s">
        <v>401</v>
      </c>
      <c r="C15" s="739">
        <v>3</v>
      </c>
      <c r="D15" s="740">
        <v>32</v>
      </c>
      <c r="E15" s="739">
        <f t="shared" ref="E15:E55" si="1">+C15*D15</f>
        <v>96</v>
      </c>
      <c r="F15" s="741">
        <v>3</v>
      </c>
      <c r="G15" s="742">
        <f>+D15</f>
        <v>32</v>
      </c>
      <c r="H15" s="111">
        <f>+F15*G15</f>
        <v>96</v>
      </c>
      <c r="I15" s="743" t="s">
        <v>389</v>
      </c>
      <c r="J15" s="744">
        <f>E15*HLOOKUP($I15,$H$5:$L$9,$L$9,0)*$J$4</f>
        <v>7.6802867389814971</v>
      </c>
      <c r="K15" s="744">
        <f t="shared" ref="K15:K54" si="2">H15*HLOOKUP($I15,$H$5:$L$9,$L$9,0)*$K$4+$J15/$J$4</f>
        <v>23.040860216944491</v>
      </c>
      <c r="L15" s="736"/>
    </row>
    <row r="16" spans="1:12" ht="13.5" customHeight="1" x14ac:dyDescent="0.2">
      <c r="B16" s="738" t="s">
        <v>402</v>
      </c>
      <c r="C16" s="739">
        <v>6</v>
      </c>
      <c r="D16" s="740">
        <v>307</v>
      </c>
      <c r="E16" s="739">
        <f t="shared" si="1"/>
        <v>1842</v>
      </c>
      <c r="F16" s="741">
        <v>6</v>
      </c>
      <c r="G16" s="742">
        <f t="shared" ref="G16:G55" si="3">+D16</f>
        <v>307</v>
      </c>
      <c r="H16" s="111">
        <f t="shared" ref="H16:H55" si="4">+F16*G16</f>
        <v>1842</v>
      </c>
      <c r="I16" s="743" t="s">
        <v>389</v>
      </c>
      <c r="J16" s="744">
        <f t="shared" ref="J16:J54" si="5">E16*HLOOKUP($I16,$H$5:$L$9,$L$9,0)*$J$4</f>
        <v>147.3655018042075</v>
      </c>
      <c r="K16" s="744">
        <f t="shared" si="2"/>
        <v>442.09650541262249</v>
      </c>
      <c r="L16" s="736"/>
    </row>
    <row r="17" spans="2:12" ht="13.5" customHeight="1" x14ac:dyDescent="0.2">
      <c r="B17" s="738" t="s">
        <v>403</v>
      </c>
      <c r="C17" s="739">
        <v>12</v>
      </c>
      <c r="D17" s="740">
        <v>245</v>
      </c>
      <c r="E17" s="739">
        <f t="shared" si="1"/>
        <v>2940</v>
      </c>
      <c r="F17" s="741">
        <v>2</v>
      </c>
      <c r="G17" s="742">
        <f t="shared" si="3"/>
        <v>245</v>
      </c>
      <c r="H17" s="111">
        <f t="shared" si="4"/>
        <v>490</v>
      </c>
      <c r="I17" s="743" t="s">
        <v>389</v>
      </c>
      <c r="J17" s="744">
        <f t="shared" si="5"/>
        <v>235.20878138130837</v>
      </c>
      <c r="K17" s="745">
        <f>H17*HLOOKUP($I17,$H$5:$L$9,$L$9,0)*$K$4+$J17/$J$4</f>
        <v>509.61902632616813</v>
      </c>
      <c r="L17" s="736"/>
    </row>
    <row r="18" spans="2:12" ht="13.5" customHeight="1" x14ac:dyDescent="0.2">
      <c r="B18" s="738" t="s">
        <v>404</v>
      </c>
      <c r="C18" s="739">
        <v>2</v>
      </c>
      <c r="D18" s="740">
        <v>30</v>
      </c>
      <c r="E18" s="739">
        <f t="shared" si="1"/>
        <v>60</v>
      </c>
      <c r="F18" s="741">
        <v>2</v>
      </c>
      <c r="G18" s="742">
        <f t="shared" si="3"/>
        <v>30</v>
      </c>
      <c r="H18" s="111">
        <f t="shared" si="4"/>
        <v>60</v>
      </c>
      <c r="I18" s="743" t="s">
        <v>389</v>
      </c>
      <c r="J18" s="744">
        <f t="shared" si="5"/>
        <v>4.8001792118634361</v>
      </c>
      <c r="K18" s="744">
        <f t="shared" si="2"/>
        <v>14.400537635590307</v>
      </c>
      <c r="L18" s="737"/>
    </row>
    <row r="19" spans="2:12" ht="13.5" customHeight="1" x14ac:dyDescent="0.2">
      <c r="B19" s="738" t="s">
        <v>405</v>
      </c>
      <c r="C19" s="739">
        <v>1</v>
      </c>
      <c r="D19" s="740">
        <v>138</v>
      </c>
      <c r="E19" s="739">
        <f t="shared" si="1"/>
        <v>138</v>
      </c>
      <c r="F19" s="741">
        <v>2</v>
      </c>
      <c r="G19" s="742">
        <f t="shared" si="3"/>
        <v>138</v>
      </c>
      <c r="H19" s="111">
        <f t="shared" si="4"/>
        <v>276</v>
      </c>
      <c r="I19" s="743" t="s">
        <v>389</v>
      </c>
      <c r="J19" s="744">
        <f t="shared" si="5"/>
        <v>11.040412187285902</v>
      </c>
      <c r="K19" s="744">
        <f t="shared" si="2"/>
        <v>44.161648749143609</v>
      </c>
      <c r="L19" s="737"/>
    </row>
    <row r="20" spans="2:12" ht="13.5" customHeight="1" x14ac:dyDescent="0.2">
      <c r="B20" s="738" t="s">
        <v>406</v>
      </c>
      <c r="C20" s="739">
        <v>1</v>
      </c>
      <c r="D20" s="740">
        <v>93</v>
      </c>
      <c r="E20" s="739">
        <f t="shared" si="1"/>
        <v>93</v>
      </c>
      <c r="F20" s="741">
        <v>3</v>
      </c>
      <c r="G20" s="742">
        <f t="shared" si="3"/>
        <v>93</v>
      </c>
      <c r="H20" s="111">
        <f t="shared" si="4"/>
        <v>279</v>
      </c>
      <c r="I20" s="743" t="s">
        <v>389</v>
      </c>
      <c r="J20" s="744">
        <f t="shared" si="5"/>
        <v>7.4402777783883254</v>
      </c>
      <c r="K20" s="744">
        <f t="shared" si="2"/>
        <v>37.201388891941626</v>
      </c>
      <c r="L20" s="737"/>
    </row>
    <row r="21" spans="2:12" ht="13.5" customHeight="1" x14ac:dyDescent="0.2">
      <c r="B21" s="738" t="s">
        <v>407</v>
      </c>
      <c r="C21" s="739">
        <v>2</v>
      </c>
      <c r="D21" s="740">
        <v>54</v>
      </c>
      <c r="E21" s="739">
        <f t="shared" si="1"/>
        <v>108</v>
      </c>
      <c r="F21" s="741">
        <v>0</v>
      </c>
      <c r="G21" s="742">
        <f t="shared" si="3"/>
        <v>54</v>
      </c>
      <c r="H21" s="111">
        <f t="shared" si="4"/>
        <v>0</v>
      </c>
      <c r="I21" s="743" t="s">
        <v>389</v>
      </c>
      <c r="J21" s="744">
        <f t="shared" si="5"/>
        <v>8.6403225813541855</v>
      </c>
      <c r="K21" s="744">
        <f t="shared" si="2"/>
        <v>17.280645162708371</v>
      </c>
      <c r="L21" s="737"/>
    </row>
    <row r="22" spans="2:12" ht="13.5" customHeight="1" x14ac:dyDescent="0.2">
      <c r="B22" s="738" t="s">
        <v>408</v>
      </c>
      <c r="C22" s="739">
        <v>2</v>
      </c>
      <c r="D22" s="740">
        <v>364</v>
      </c>
      <c r="E22" s="739">
        <f t="shared" si="1"/>
        <v>728</v>
      </c>
      <c r="F22" s="741">
        <v>39</v>
      </c>
      <c r="G22" s="742">
        <f t="shared" si="3"/>
        <v>364</v>
      </c>
      <c r="H22" s="111">
        <f t="shared" si="4"/>
        <v>14196</v>
      </c>
      <c r="I22" s="743" t="s">
        <v>389</v>
      </c>
      <c r="J22" s="744">
        <f t="shared" si="5"/>
        <v>58.242174437276354</v>
      </c>
      <c r="K22" s="744">
        <f>H22*HLOOKUP($I22,$H$5:$L$9,$L$9,0)*$K$4+$J22/$J$4</f>
        <v>1252.2067504014417</v>
      </c>
      <c r="L22" s="737"/>
    </row>
    <row r="23" spans="2:12" ht="13.5" customHeight="1" x14ac:dyDescent="0.2">
      <c r="B23" s="738" t="s">
        <v>409</v>
      </c>
      <c r="C23" s="739">
        <f>67483.8/2</f>
        <v>33741.9</v>
      </c>
      <c r="D23" s="746">
        <f>(39+(11.5*1.1))/1000</f>
        <v>5.1650000000000001E-2</v>
      </c>
      <c r="E23" s="739">
        <f t="shared" si="1"/>
        <v>1742.7691350000002</v>
      </c>
      <c r="F23" s="741">
        <f>9975+33742</f>
        <v>43717</v>
      </c>
      <c r="G23" s="742">
        <f t="shared" si="3"/>
        <v>5.1650000000000001E-2</v>
      </c>
      <c r="H23" s="111">
        <f t="shared" si="4"/>
        <v>2257.9830500000003</v>
      </c>
      <c r="I23" s="743" t="s">
        <v>389</v>
      </c>
      <c r="J23" s="744">
        <f t="shared" si="5"/>
        <v>139.42673621507038</v>
      </c>
      <c r="K23" s="744">
        <f t="shared" ref="K23:K46" si="6">H23*HLOOKUP($I23,$H$5:$L$9,$L$9,0)*$K$4+$J23/$J$4</f>
        <v>459.4988607193074</v>
      </c>
      <c r="L23" s="737"/>
    </row>
    <row r="24" spans="2:12" ht="13.5" customHeight="1" x14ac:dyDescent="0.2">
      <c r="B24" s="738" t="s">
        <v>410</v>
      </c>
      <c r="C24" s="739">
        <v>5000</v>
      </c>
      <c r="D24" s="740">
        <v>3.9E-2</v>
      </c>
      <c r="E24" s="739">
        <f t="shared" si="1"/>
        <v>195</v>
      </c>
      <c r="F24" s="741">
        <v>0</v>
      </c>
      <c r="G24" s="742">
        <f t="shared" si="3"/>
        <v>3.9E-2</v>
      </c>
      <c r="H24" s="111">
        <f t="shared" si="4"/>
        <v>0</v>
      </c>
      <c r="I24" s="743" t="s">
        <v>389</v>
      </c>
      <c r="J24" s="744">
        <f t="shared" si="5"/>
        <v>15.600582438556167</v>
      </c>
      <c r="K24" s="744">
        <f t="shared" si="6"/>
        <v>31.201164877112333</v>
      </c>
      <c r="L24" s="737"/>
    </row>
    <row r="25" spans="2:12" ht="13.5" customHeight="1" x14ac:dyDescent="0.2">
      <c r="B25" s="738" t="s">
        <v>411</v>
      </c>
      <c r="C25" s="739">
        <v>2050</v>
      </c>
      <c r="D25" s="740">
        <v>5.5E-2</v>
      </c>
      <c r="E25" s="739">
        <f t="shared" si="1"/>
        <v>112.75</v>
      </c>
      <c r="F25" s="741">
        <v>1000</v>
      </c>
      <c r="G25" s="742">
        <f t="shared" si="3"/>
        <v>5.5E-2</v>
      </c>
      <c r="H25" s="111">
        <f t="shared" si="4"/>
        <v>55</v>
      </c>
      <c r="I25" s="743" t="s">
        <v>389</v>
      </c>
      <c r="J25" s="744">
        <f t="shared" si="5"/>
        <v>9.0203367689600409</v>
      </c>
      <c r="K25" s="744">
        <f t="shared" si="6"/>
        <v>22.440837815461563</v>
      </c>
    </row>
    <row r="26" spans="2:12" ht="13.5" customHeight="1" x14ac:dyDescent="0.2">
      <c r="B26" s="738" t="s">
        <v>412</v>
      </c>
      <c r="C26" s="747">
        <f>33742*0.8</f>
        <v>26993.600000000002</v>
      </c>
      <c r="D26" s="740">
        <v>4.7E-2</v>
      </c>
      <c r="E26" s="739">
        <f t="shared" si="1"/>
        <v>1268.6992</v>
      </c>
      <c r="F26" s="741">
        <f>33742*0.8</f>
        <v>26993.600000000002</v>
      </c>
      <c r="G26" s="742">
        <f t="shared" si="3"/>
        <v>4.7E-2</v>
      </c>
      <c r="H26" s="111">
        <f t="shared" si="4"/>
        <v>1268.6992</v>
      </c>
      <c r="I26" s="743" t="s">
        <v>389</v>
      </c>
      <c r="J26" s="744">
        <f t="shared" si="5"/>
        <v>101.49972543246287</v>
      </c>
      <c r="K26" s="744">
        <f t="shared" si="6"/>
        <v>304.4991762973886</v>
      </c>
    </row>
    <row r="27" spans="2:12" ht="13.5" customHeight="1" x14ac:dyDescent="0.2">
      <c r="B27" s="738" t="s">
        <v>413</v>
      </c>
      <c r="C27" s="739">
        <v>1230</v>
      </c>
      <c r="D27" s="740">
        <v>0.06</v>
      </c>
      <c r="E27" s="739">
        <f t="shared" si="1"/>
        <v>73.8</v>
      </c>
      <c r="F27" s="741">
        <v>600</v>
      </c>
      <c r="G27" s="742">
        <f t="shared" si="3"/>
        <v>0.06</v>
      </c>
      <c r="H27" s="111">
        <f t="shared" si="4"/>
        <v>36</v>
      </c>
      <c r="I27" s="743" t="s">
        <v>389</v>
      </c>
      <c r="J27" s="744">
        <f t="shared" si="5"/>
        <v>5.9042204305920256</v>
      </c>
      <c r="K27" s="744">
        <f t="shared" si="6"/>
        <v>14.688548388302113</v>
      </c>
    </row>
    <row r="28" spans="2:12" ht="13.5" customHeight="1" x14ac:dyDescent="0.2">
      <c r="B28" s="738" t="s">
        <v>414</v>
      </c>
      <c r="C28" s="739">
        <v>16400</v>
      </c>
      <c r="D28" s="740">
        <v>0.05</v>
      </c>
      <c r="E28" s="739">
        <f t="shared" si="1"/>
        <v>820</v>
      </c>
      <c r="F28" s="741">
        <v>8000</v>
      </c>
      <c r="G28" s="742">
        <f t="shared" si="3"/>
        <v>0.05</v>
      </c>
      <c r="H28" s="111">
        <f t="shared" si="4"/>
        <v>400</v>
      </c>
      <c r="I28" s="743" t="s">
        <v>389</v>
      </c>
      <c r="J28" s="744">
        <f t="shared" si="5"/>
        <v>65.602449228800296</v>
      </c>
      <c r="K28" s="744">
        <f t="shared" si="6"/>
        <v>163.20609320335683</v>
      </c>
    </row>
    <row r="29" spans="2:12" ht="13.5" customHeight="1" x14ac:dyDescent="0.2">
      <c r="B29" s="738" t="s">
        <v>415</v>
      </c>
      <c r="C29" s="739">
        <v>12</v>
      </c>
      <c r="D29" s="740">
        <v>3.6</v>
      </c>
      <c r="E29" s="739">
        <f t="shared" si="1"/>
        <v>43.2</v>
      </c>
      <c r="F29" s="741">
        <v>12</v>
      </c>
      <c r="G29" s="742">
        <f t="shared" si="3"/>
        <v>3.6</v>
      </c>
      <c r="H29" s="111">
        <f t="shared" si="4"/>
        <v>43.2</v>
      </c>
      <c r="I29" s="743" t="s">
        <v>389</v>
      </c>
      <c r="J29" s="744">
        <f t="shared" si="5"/>
        <v>3.456129032541674</v>
      </c>
      <c r="K29" s="744">
        <f t="shared" si="6"/>
        <v>10.368387097625021</v>
      </c>
    </row>
    <row r="30" spans="2:12" ht="13.5" customHeight="1" x14ac:dyDescent="0.2">
      <c r="B30" s="738" t="s">
        <v>416</v>
      </c>
      <c r="C30" s="739">
        <v>9</v>
      </c>
      <c r="D30" s="740">
        <v>4.4000000000000004</v>
      </c>
      <c r="E30" s="739">
        <f t="shared" si="1"/>
        <v>39.6</v>
      </c>
      <c r="F30" s="741">
        <v>9</v>
      </c>
      <c r="G30" s="742">
        <f t="shared" si="3"/>
        <v>4.4000000000000004</v>
      </c>
      <c r="H30" s="111">
        <f t="shared" si="4"/>
        <v>39.6</v>
      </c>
      <c r="I30" s="743" t="s">
        <v>389</v>
      </c>
      <c r="J30" s="744">
        <f t="shared" si="5"/>
        <v>3.1681182798298679</v>
      </c>
      <c r="K30" s="744">
        <f t="shared" si="6"/>
        <v>9.5043548394896042</v>
      </c>
    </row>
    <row r="31" spans="2:12" ht="13.5" customHeight="1" x14ac:dyDescent="0.2">
      <c r="B31" s="738" t="s">
        <v>417</v>
      </c>
      <c r="C31" s="739">
        <v>8</v>
      </c>
      <c r="D31" s="740">
        <v>6.1</v>
      </c>
      <c r="E31" s="739">
        <f t="shared" si="1"/>
        <v>48.8</v>
      </c>
      <c r="F31" s="741">
        <v>8</v>
      </c>
      <c r="G31" s="742">
        <f t="shared" si="3"/>
        <v>6.1</v>
      </c>
      <c r="H31" s="111">
        <f t="shared" si="4"/>
        <v>48.8</v>
      </c>
      <c r="I31" s="743" t="s">
        <v>389</v>
      </c>
      <c r="J31" s="744">
        <f t="shared" si="5"/>
        <v>3.9041457589822608</v>
      </c>
      <c r="K31" s="744">
        <f t="shared" si="6"/>
        <v>11.712437276946783</v>
      </c>
    </row>
    <row r="32" spans="2:12" ht="13.5" customHeight="1" x14ac:dyDescent="0.2">
      <c r="B32" s="738" t="s">
        <v>418</v>
      </c>
      <c r="C32" s="739">
        <v>8</v>
      </c>
      <c r="D32" s="740">
        <v>5.5</v>
      </c>
      <c r="E32" s="739">
        <f t="shared" si="1"/>
        <v>44</v>
      </c>
      <c r="F32" s="741">
        <v>8</v>
      </c>
      <c r="G32" s="742">
        <f t="shared" si="3"/>
        <v>5.5</v>
      </c>
      <c r="H32" s="111">
        <f t="shared" si="4"/>
        <v>44</v>
      </c>
      <c r="I32" s="743" t="s">
        <v>389</v>
      </c>
      <c r="J32" s="744">
        <f t="shared" si="5"/>
        <v>3.5201314220331863</v>
      </c>
      <c r="K32" s="744">
        <f t="shared" si="6"/>
        <v>10.560394266099559</v>
      </c>
    </row>
    <row r="33" spans="2:11" ht="13.5" customHeight="1" x14ac:dyDescent="0.2">
      <c r="B33" s="738" t="s">
        <v>419</v>
      </c>
      <c r="C33" s="739">
        <v>8</v>
      </c>
      <c r="D33" s="740">
        <v>7.4</v>
      </c>
      <c r="E33" s="739">
        <f t="shared" si="1"/>
        <v>59.2</v>
      </c>
      <c r="F33" s="741">
        <v>8</v>
      </c>
      <c r="G33" s="742">
        <f t="shared" si="3"/>
        <v>7.4</v>
      </c>
      <c r="H33" s="111">
        <f t="shared" si="4"/>
        <v>59.2</v>
      </c>
      <c r="I33" s="743" t="s">
        <v>389</v>
      </c>
      <c r="J33" s="744">
        <f t="shared" si="5"/>
        <v>4.7361768223719238</v>
      </c>
      <c r="K33" s="744">
        <f t="shared" si="6"/>
        <v>14.208530467115772</v>
      </c>
    </row>
    <row r="34" spans="2:11" ht="13.5" customHeight="1" x14ac:dyDescent="0.2">
      <c r="B34" s="738" t="s">
        <v>420</v>
      </c>
      <c r="C34" s="739">
        <v>10</v>
      </c>
      <c r="D34" s="740">
        <v>6.7</v>
      </c>
      <c r="E34" s="739">
        <f t="shared" si="1"/>
        <v>67</v>
      </c>
      <c r="F34" s="741">
        <v>10</v>
      </c>
      <c r="G34" s="742">
        <f t="shared" si="3"/>
        <v>6.7</v>
      </c>
      <c r="H34" s="111">
        <f t="shared" si="4"/>
        <v>67</v>
      </c>
      <c r="I34" s="743" t="s">
        <v>389</v>
      </c>
      <c r="J34" s="744">
        <f t="shared" si="5"/>
        <v>5.36020011991417</v>
      </c>
      <c r="K34" s="744">
        <f t="shared" si="6"/>
        <v>16.080600359742512</v>
      </c>
    </row>
    <row r="35" spans="2:11" ht="13.5" customHeight="1" x14ac:dyDescent="0.2">
      <c r="B35" s="738" t="s">
        <v>421</v>
      </c>
      <c r="C35" s="739">
        <v>13</v>
      </c>
      <c r="D35" s="740">
        <v>8.6999999999999993</v>
      </c>
      <c r="E35" s="739">
        <f t="shared" si="1"/>
        <v>113.1</v>
      </c>
      <c r="F35" s="741">
        <v>13</v>
      </c>
      <c r="G35" s="742">
        <f t="shared" si="3"/>
        <v>8.6999999999999993</v>
      </c>
      <c r="H35" s="111">
        <f t="shared" si="4"/>
        <v>113.1</v>
      </c>
      <c r="I35" s="743" t="s">
        <v>389</v>
      </c>
      <c r="J35" s="744">
        <f t="shared" si="5"/>
        <v>9.0483378143625757</v>
      </c>
      <c r="K35" s="744">
        <f t="shared" si="6"/>
        <v>27.145013443087727</v>
      </c>
    </row>
    <row r="36" spans="2:11" ht="13.5" customHeight="1" x14ac:dyDescent="0.2">
      <c r="B36" s="738" t="s">
        <v>422</v>
      </c>
      <c r="C36" s="739">
        <v>6</v>
      </c>
      <c r="D36" s="740">
        <v>10.5</v>
      </c>
      <c r="E36" s="739">
        <f t="shared" si="1"/>
        <v>63</v>
      </c>
      <c r="F36" s="741">
        <v>6</v>
      </c>
      <c r="G36" s="742">
        <f t="shared" si="3"/>
        <v>10.5</v>
      </c>
      <c r="H36" s="111">
        <f t="shared" si="4"/>
        <v>63</v>
      </c>
      <c r="I36" s="743" t="s">
        <v>389</v>
      </c>
      <c r="J36" s="744">
        <f t="shared" si="5"/>
        <v>5.0401881724566078</v>
      </c>
      <c r="K36" s="744">
        <f t="shared" si="6"/>
        <v>15.120564517369823</v>
      </c>
    </row>
    <row r="37" spans="2:11" ht="13.5" customHeight="1" x14ac:dyDescent="0.2">
      <c r="B37" s="738" t="s">
        <v>423</v>
      </c>
      <c r="C37" s="739">
        <v>95</v>
      </c>
      <c r="D37" s="740">
        <v>0.48</v>
      </c>
      <c r="E37" s="739">
        <f t="shared" si="1"/>
        <v>45.6</v>
      </c>
      <c r="F37" s="741">
        <v>95</v>
      </c>
      <c r="G37" s="742">
        <f t="shared" si="3"/>
        <v>0.48</v>
      </c>
      <c r="H37" s="111">
        <f t="shared" si="4"/>
        <v>45.6</v>
      </c>
      <c r="I37" s="743" t="s">
        <v>389</v>
      </c>
      <c r="J37" s="744">
        <f t="shared" si="5"/>
        <v>3.6481362010162113</v>
      </c>
      <c r="K37" s="744">
        <f t="shared" si="6"/>
        <v>10.944408603048634</v>
      </c>
    </row>
    <row r="38" spans="2:11" ht="13.5" customHeight="1" x14ac:dyDescent="0.2">
      <c r="B38" s="738" t="s">
        <v>424</v>
      </c>
      <c r="C38" s="739">
        <v>50</v>
      </c>
      <c r="D38" s="740">
        <v>0.54</v>
      </c>
      <c r="E38" s="739">
        <f t="shared" si="1"/>
        <v>27</v>
      </c>
      <c r="F38" s="741">
        <v>50</v>
      </c>
      <c r="G38" s="742">
        <f t="shared" si="3"/>
        <v>0.54</v>
      </c>
      <c r="H38" s="111">
        <f t="shared" si="4"/>
        <v>27</v>
      </c>
      <c r="I38" s="743" t="s">
        <v>389</v>
      </c>
      <c r="J38" s="744">
        <f t="shared" si="5"/>
        <v>2.1600806453385464</v>
      </c>
      <c r="K38" s="744">
        <f t="shared" si="6"/>
        <v>6.4802419360156396</v>
      </c>
    </row>
    <row r="39" spans="2:11" ht="13.5" customHeight="1" x14ac:dyDescent="0.2">
      <c r="B39" s="738" t="s">
        <v>425</v>
      </c>
      <c r="C39" s="739">
        <v>107</v>
      </c>
      <c r="D39" s="740">
        <v>0.6</v>
      </c>
      <c r="E39" s="739">
        <f t="shared" si="1"/>
        <v>64.2</v>
      </c>
      <c r="F39" s="741">
        <v>107</v>
      </c>
      <c r="G39" s="742">
        <f t="shared" si="3"/>
        <v>0.6</v>
      </c>
      <c r="H39" s="111">
        <f t="shared" si="4"/>
        <v>64.2</v>
      </c>
      <c r="I39" s="743" t="s">
        <v>389</v>
      </c>
      <c r="J39" s="744">
        <f t="shared" si="5"/>
        <v>5.1361917566938766</v>
      </c>
      <c r="K39" s="744">
        <f t="shared" si="6"/>
        <v>15.408575270081631</v>
      </c>
    </row>
    <row r="40" spans="2:11" ht="13.5" customHeight="1" x14ac:dyDescent="0.2">
      <c r="B40" s="738" t="s">
        <v>426</v>
      </c>
      <c r="C40" s="739">
        <v>115</v>
      </c>
      <c r="D40" s="740">
        <v>0.7</v>
      </c>
      <c r="E40" s="739">
        <f t="shared" si="1"/>
        <v>80.5</v>
      </c>
      <c r="F40" s="741">
        <v>115</v>
      </c>
      <c r="G40" s="742">
        <f t="shared" si="3"/>
        <v>0.7</v>
      </c>
      <c r="H40" s="111">
        <f t="shared" si="4"/>
        <v>80.5</v>
      </c>
      <c r="I40" s="743" t="s">
        <v>389</v>
      </c>
      <c r="J40" s="744">
        <f t="shared" si="5"/>
        <v>6.440240442583443</v>
      </c>
      <c r="K40" s="744">
        <f t="shared" si="6"/>
        <v>19.320721327750327</v>
      </c>
    </row>
    <row r="41" spans="2:11" ht="13.5" customHeight="1" x14ac:dyDescent="0.2">
      <c r="B41" s="738" t="s">
        <v>427</v>
      </c>
      <c r="C41" s="739">
        <f>90+5</f>
        <v>95</v>
      </c>
      <c r="D41" s="740">
        <v>0.82</v>
      </c>
      <c r="E41" s="739">
        <f t="shared" si="1"/>
        <v>77.899999999999991</v>
      </c>
      <c r="F41" s="741">
        <f>90+5</f>
        <v>95</v>
      </c>
      <c r="G41" s="742">
        <f t="shared" si="3"/>
        <v>0.82</v>
      </c>
      <c r="H41" s="111">
        <f t="shared" si="4"/>
        <v>77.899999999999991</v>
      </c>
      <c r="I41" s="743" t="s">
        <v>389</v>
      </c>
      <c r="J41" s="744">
        <f t="shared" si="5"/>
        <v>6.232232676736027</v>
      </c>
      <c r="K41" s="744">
        <f t="shared" si="6"/>
        <v>18.696698030208083</v>
      </c>
    </row>
    <row r="42" spans="2:11" ht="13.5" customHeight="1" x14ac:dyDescent="0.2">
      <c r="B42" s="738" t="s">
        <v>428</v>
      </c>
      <c r="C42" s="739">
        <v>31</v>
      </c>
      <c r="D42" s="740">
        <v>0.9</v>
      </c>
      <c r="E42" s="739">
        <f t="shared" si="1"/>
        <v>27.900000000000002</v>
      </c>
      <c r="F42" s="741">
        <v>31</v>
      </c>
      <c r="G42" s="742">
        <f t="shared" si="3"/>
        <v>0.9</v>
      </c>
      <c r="H42" s="111">
        <f t="shared" si="4"/>
        <v>27.900000000000002</v>
      </c>
      <c r="I42" s="743" t="s">
        <v>389</v>
      </c>
      <c r="J42" s="744">
        <f t="shared" si="5"/>
        <v>2.2320833335164978</v>
      </c>
      <c r="K42" s="744">
        <f t="shared" si="6"/>
        <v>6.6962500005494938</v>
      </c>
    </row>
    <row r="43" spans="2:11" ht="13.5" customHeight="1" x14ac:dyDescent="0.2">
      <c r="B43" s="738" t="s">
        <v>429</v>
      </c>
      <c r="C43" s="739">
        <f>33+5</f>
        <v>38</v>
      </c>
      <c r="D43" s="740">
        <v>1.4</v>
      </c>
      <c r="E43" s="739">
        <f t="shared" si="1"/>
        <v>53.199999999999996</v>
      </c>
      <c r="F43" s="741">
        <f>33+5</f>
        <v>38</v>
      </c>
      <c r="G43" s="742">
        <f t="shared" si="3"/>
        <v>1.4</v>
      </c>
      <c r="H43" s="111">
        <f t="shared" si="4"/>
        <v>53.199999999999996</v>
      </c>
      <c r="I43" s="743" t="s">
        <v>389</v>
      </c>
      <c r="J43" s="744">
        <f t="shared" si="5"/>
        <v>4.2561589011855796</v>
      </c>
      <c r="K43" s="744">
        <f t="shared" si="6"/>
        <v>12.76847670355674</v>
      </c>
    </row>
    <row r="44" spans="2:11" ht="13.5" customHeight="1" x14ac:dyDescent="0.2">
      <c r="B44" s="738" t="s">
        <v>430</v>
      </c>
      <c r="C44" s="739">
        <v>4</v>
      </c>
      <c r="D44" s="740">
        <v>1.1000000000000001</v>
      </c>
      <c r="E44" s="739">
        <f t="shared" si="1"/>
        <v>4.4000000000000004</v>
      </c>
      <c r="F44" s="741">
        <v>4</v>
      </c>
      <c r="G44" s="742">
        <f t="shared" si="3"/>
        <v>1.1000000000000001</v>
      </c>
      <c r="H44" s="111">
        <f t="shared" si="4"/>
        <v>4.4000000000000004</v>
      </c>
      <c r="I44" s="743" t="s">
        <v>389</v>
      </c>
      <c r="J44" s="744">
        <f t="shared" si="5"/>
        <v>0.35201314220331864</v>
      </c>
      <c r="K44" s="744">
        <f t="shared" si="6"/>
        <v>1.056039426609956</v>
      </c>
    </row>
    <row r="45" spans="2:11" ht="13.5" customHeight="1" x14ac:dyDescent="0.2">
      <c r="B45" s="738" t="s">
        <v>431</v>
      </c>
      <c r="C45" s="739">
        <v>35</v>
      </c>
      <c r="D45" s="740">
        <v>0.42</v>
      </c>
      <c r="E45" s="739">
        <f t="shared" si="1"/>
        <v>14.7</v>
      </c>
      <c r="F45" s="741">
        <v>35</v>
      </c>
      <c r="G45" s="742">
        <f t="shared" si="3"/>
        <v>0.42</v>
      </c>
      <c r="H45" s="111">
        <f t="shared" si="4"/>
        <v>14.7</v>
      </c>
      <c r="I45" s="743" t="s">
        <v>389</v>
      </c>
      <c r="J45" s="744">
        <f t="shared" si="5"/>
        <v>1.1760439069065418</v>
      </c>
      <c r="K45" s="744">
        <f t="shared" si="6"/>
        <v>3.5281317207196254</v>
      </c>
    </row>
    <row r="46" spans="2:11" ht="13.5" customHeight="1" x14ac:dyDescent="0.2">
      <c r="B46" s="738" t="s">
        <v>432</v>
      </c>
      <c r="C46" s="739">
        <v>35</v>
      </c>
      <c r="D46" s="740">
        <v>0.61</v>
      </c>
      <c r="E46" s="739">
        <f t="shared" si="1"/>
        <v>21.349999999999998</v>
      </c>
      <c r="F46" s="741">
        <v>35</v>
      </c>
      <c r="G46" s="742">
        <f t="shared" si="3"/>
        <v>0.61</v>
      </c>
      <c r="H46" s="111">
        <f t="shared" si="4"/>
        <v>21.349999999999998</v>
      </c>
      <c r="I46" s="743" t="s">
        <v>389</v>
      </c>
      <c r="J46" s="744">
        <f t="shared" si="5"/>
        <v>1.7080637695547392</v>
      </c>
      <c r="K46" s="744">
        <f t="shared" si="6"/>
        <v>5.1241913086642175</v>
      </c>
    </row>
    <row r="47" spans="2:11" ht="13.5" customHeight="1" x14ac:dyDescent="0.2">
      <c r="B47" s="738" t="s">
        <v>433</v>
      </c>
      <c r="C47" s="739">
        <v>5</v>
      </c>
      <c r="D47" s="746">
        <v>0.82</v>
      </c>
      <c r="E47" s="739">
        <f t="shared" si="1"/>
        <v>4.0999999999999996</v>
      </c>
      <c r="F47" s="741">
        <v>5</v>
      </c>
      <c r="G47" s="742">
        <f t="shared" si="3"/>
        <v>0.82</v>
      </c>
      <c r="H47" s="111">
        <f t="shared" si="4"/>
        <v>4.0999999999999996</v>
      </c>
      <c r="I47" s="743" t="s">
        <v>389</v>
      </c>
      <c r="J47" s="744">
        <f t="shared" si="5"/>
        <v>0.32801224614400143</v>
      </c>
      <c r="K47" s="744">
        <f t="shared" si="2"/>
        <v>0.98403673843200434</v>
      </c>
    </row>
    <row r="48" spans="2:11" ht="13.5" customHeight="1" x14ac:dyDescent="0.2">
      <c r="B48" s="738" t="s">
        <v>434</v>
      </c>
      <c r="C48" s="739">
        <v>2</v>
      </c>
      <c r="D48" s="746">
        <v>0.95</v>
      </c>
      <c r="E48" s="739">
        <f t="shared" si="1"/>
        <v>1.9</v>
      </c>
      <c r="F48" s="741">
        <v>2</v>
      </c>
      <c r="G48" s="742">
        <f t="shared" si="3"/>
        <v>0.95</v>
      </c>
      <c r="H48" s="111">
        <f t="shared" si="4"/>
        <v>1.9</v>
      </c>
      <c r="I48" s="743" t="s">
        <v>389</v>
      </c>
      <c r="J48" s="744">
        <f t="shared" si="5"/>
        <v>0.15200567504234214</v>
      </c>
      <c r="K48" s="744">
        <f t="shared" si="2"/>
        <v>0.45601702512702641</v>
      </c>
    </row>
    <row r="49" spans="1:12" ht="13.5" customHeight="1" x14ac:dyDescent="0.2">
      <c r="B49" s="738" t="s">
        <v>435</v>
      </c>
      <c r="C49" s="739">
        <v>1</v>
      </c>
      <c r="D49" s="739">
        <v>3396</v>
      </c>
      <c r="E49" s="739">
        <f t="shared" si="1"/>
        <v>3396</v>
      </c>
      <c r="F49" s="741">
        <v>0</v>
      </c>
      <c r="G49" s="741">
        <f t="shared" si="3"/>
        <v>3396</v>
      </c>
      <c r="H49" s="111">
        <f t="shared" si="4"/>
        <v>0</v>
      </c>
      <c r="I49" s="743" t="s">
        <v>389</v>
      </c>
      <c r="J49" s="744">
        <f t="shared" si="5"/>
        <v>271.69014339147049</v>
      </c>
      <c r="K49" s="744">
        <f t="shared" si="2"/>
        <v>543.38028678294097</v>
      </c>
    </row>
    <row r="50" spans="1:12" ht="13.5" customHeight="1" x14ac:dyDescent="0.2">
      <c r="B50" s="738" t="s">
        <v>436</v>
      </c>
      <c r="C50" s="739">
        <v>2</v>
      </c>
      <c r="D50" s="748">
        <v>130</v>
      </c>
      <c r="E50" s="739">
        <f t="shared" si="1"/>
        <v>260</v>
      </c>
      <c r="F50" s="741">
        <v>0</v>
      </c>
      <c r="G50" s="742">
        <f t="shared" si="3"/>
        <v>130</v>
      </c>
      <c r="H50" s="111">
        <f t="shared" si="4"/>
        <v>0</v>
      </c>
      <c r="I50" s="743" t="s">
        <v>389</v>
      </c>
      <c r="J50" s="744">
        <f t="shared" si="5"/>
        <v>20.800776584741556</v>
      </c>
      <c r="K50" s="744">
        <f t="shared" si="2"/>
        <v>41.601553169483111</v>
      </c>
    </row>
    <row r="51" spans="1:12" ht="13.5" customHeight="1" x14ac:dyDescent="0.2">
      <c r="B51" s="738" t="s">
        <v>437</v>
      </c>
      <c r="C51" s="739">
        <v>1</v>
      </c>
      <c r="D51" s="748">
        <v>39</v>
      </c>
      <c r="E51" s="739">
        <f t="shared" si="1"/>
        <v>39</v>
      </c>
      <c r="F51" s="741">
        <v>0</v>
      </c>
      <c r="G51" s="742">
        <f t="shared" si="3"/>
        <v>39</v>
      </c>
      <c r="H51" s="111">
        <f t="shared" si="4"/>
        <v>0</v>
      </c>
      <c r="I51" s="743" t="s">
        <v>389</v>
      </c>
      <c r="J51" s="744">
        <f t="shared" si="5"/>
        <v>3.1201164877112335</v>
      </c>
      <c r="K51" s="744">
        <f t="shared" si="2"/>
        <v>6.240232975422467</v>
      </c>
    </row>
    <row r="52" spans="1:12" ht="13.5" customHeight="1" x14ac:dyDescent="0.2">
      <c r="B52" s="749" t="s">
        <v>438</v>
      </c>
      <c r="C52" s="739">
        <v>1</v>
      </c>
      <c r="D52" s="748">
        <v>3</v>
      </c>
      <c r="E52" s="739">
        <f t="shared" si="1"/>
        <v>3</v>
      </c>
      <c r="F52" s="741">
        <v>0</v>
      </c>
      <c r="G52" s="742">
        <f t="shared" si="3"/>
        <v>3</v>
      </c>
      <c r="H52" s="111">
        <f t="shared" si="4"/>
        <v>0</v>
      </c>
      <c r="I52" s="743" t="s">
        <v>389</v>
      </c>
      <c r="J52" s="744">
        <f t="shared" si="5"/>
        <v>0.24000896059317178</v>
      </c>
      <c r="K52" s="744">
        <f t="shared" si="2"/>
        <v>0.48001792118634357</v>
      </c>
    </row>
    <row r="53" spans="1:12" ht="13.5" customHeight="1" x14ac:dyDescent="0.2">
      <c r="B53" s="738" t="s">
        <v>439</v>
      </c>
      <c r="C53" s="739">
        <v>1</v>
      </c>
      <c r="D53" s="748">
        <v>21</v>
      </c>
      <c r="E53" s="739">
        <f t="shared" si="1"/>
        <v>21</v>
      </c>
      <c r="F53" s="741">
        <v>0</v>
      </c>
      <c r="G53" s="742">
        <f t="shared" si="3"/>
        <v>21</v>
      </c>
      <c r="H53" s="111">
        <f t="shared" si="4"/>
        <v>0</v>
      </c>
      <c r="I53" s="743" t="s">
        <v>389</v>
      </c>
      <c r="J53" s="744">
        <f t="shared" si="5"/>
        <v>1.6800627241522026</v>
      </c>
      <c r="K53" s="744">
        <f t="shared" si="2"/>
        <v>3.3601254483044052</v>
      </c>
    </row>
    <row r="54" spans="1:12" ht="13.5" customHeight="1" x14ac:dyDescent="0.2">
      <c r="B54" s="738" t="s">
        <v>440</v>
      </c>
      <c r="C54" s="739">
        <v>1</v>
      </c>
      <c r="D54" s="748">
        <v>3</v>
      </c>
      <c r="E54" s="739">
        <f t="shared" si="1"/>
        <v>3</v>
      </c>
      <c r="F54" s="741">
        <v>0</v>
      </c>
      <c r="G54" s="742">
        <f t="shared" si="3"/>
        <v>3</v>
      </c>
      <c r="H54" s="111">
        <f t="shared" si="4"/>
        <v>0</v>
      </c>
      <c r="I54" s="743" t="s">
        <v>389</v>
      </c>
      <c r="J54" s="744">
        <f t="shared" si="5"/>
        <v>0.24000896059317178</v>
      </c>
      <c r="K54" s="744">
        <f t="shared" si="2"/>
        <v>0.48001792118634357</v>
      </c>
    </row>
    <row r="55" spans="1:12" ht="13.5" customHeight="1" x14ac:dyDescent="0.2">
      <c r="B55" s="749" t="s">
        <v>441</v>
      </c>
      <c r="C55" s="739">
        <v>1</v>
      </c>
      <c r="D55" s="748">
        <v>50</v>
      </c>
      <c r="E55" s="739">
        <f t="shared" si="1"/>
        <v>50</v>
      </c>
      <c r="F55" s="741">
        <v>0</v>
      </c>
      <c r="G55" s="742">
        <f t="shared" si="3"/>
        <v>50</v>
      </c>
      <c r="H55" s="111">
        <f t="shared" si="4"/>
        <v>0</v>
      </c>
      <c r="I55" s="743" t="s">
        <v>389</v>
      </c>
      <c r="J55" s="745">
        <f>E55*HLOOKUP($I55,$H$5:$L$9,$L$9,0)*$J$4</f>
        <v>4.0001493432195296</v>
      </c>
      <c r="K55" s="744">
        <f>H55*HLOOKUP($I55,$H$5:$L$9,$L$9,0)*$K$4+$J55/$J$4</f>
        <v>8.0002986864390593</v>
      </c>
    </row>
    <row r="56" spans="1:12" ht="5.25" customHeight="1" x14ac:dyDescent="0.2">
      <c r="B56" s="750"/>
      <c r="C56" s="750"/>
      <c r="D56" s="750"/>
      <c r="E56" s="750"/>
      <c r="F56" s="751"/>
      <c r="G56" s="752"/>
      <c r="H56" s="753"/>
      <c r="I56" s="733"/>
      <c r="J56" s="753"/>
      <c r="K56" s="753"/>
    </row>
    <row r="57" spans="1:12" ht="13.5" customHeight="1" x14ac:dyDescent="0.2">
      <c r="B57" s="754" t="s">
        <v>442</v>
      </c>
      <c r="C57" s="755">
        <f>SUM(C14:C56)</f>
        <v>86141.5</v>
      </c>
      <c r="D57" s="754"/>
      <c r="E57" s="756">
        <f>SUM(E14:E56)</f>
        <v>15982.668335000004</v>
      </c>
      <c r="F57" s="755">
        <f>SUM(F14:F56)</f>
        <v>81053.600000000006</v>
      </c>
      <c r="G57" s="757"/>
      <c r="H57" s="756">
        <f>SUM(H14:H56)</f>
        <v>22157.332249999999</v>
      </c>
      <c r="I57" s="758"/>
      <c r="J57" s="756">
        <f>SUM(J14:J56)</f>
        <v>1278.6612048629161</v>
      </c>
      <c r="K57" s="756">
        <f>SUM(K14:K56)</f>
        <v>4329.9751706725219</v>
      </c>
    </row>
    <row r="58" spans="1:12" x14ac:dyDescent="0.2">
      <c r="A58" s="759"/>
      <c r="B58" s="709"/>
      <c r="C58" s="709"/>
      <c r="D58" s="709"/>
      <c r="E58" s="709"/>
      <c r="F58" s="760"/>
      <c r="G58" s="760"/>
      <c r="H58" s="760"/>
      <c r="I58" s="761"/>
      <c r="J58" s="761"/>
      <c r="K58" s="762"/>
      <c r="L58" s="737"/>
    </row>
    <row r="59" spans="1:12" ht="13.5" customHeight="1" x14ac:dyDescent="0.2">
      <c r="A59" s="1068"/>
      <c r="B59" s="721" t="s">
        <v>443</v>
      </c>
      <c r="C59" s="721"/>
      <c r="D59" s="763"/>
      <c r="E59" s="763"/>
      <c r="F59" s="764"/>
      <c r="G59" s="765"/>
      <c r="H59" s="765"/>
      <c r="I59" s="766"/>
      <c r="J59" s="767"/>
      <c r="K59" s="768"/>
    </row>
    <row r="60" spans="1:12" ht="14.25" customHeight="1" x14ac:dyDescent="0.2">
      <c r="A60" s="1069"/>
      <c r="B60" s="749" t="s">
        <v>444</v>
      </c>
      <c r="C60" s="769"/>
      <c r="D60" s="770"/>
      <c r="E60" s="770"/>
      <c r="F60" s="771">
        <v>0</v>
      </c>
      <c r="G60" s="771">
        <v>0</v>
      </c>
      <c r="H60" s="771">
        <v>0</v>
      </c>
      <c r="I60" s="772">
        <v>0</v>
      </c>
      <c r="J60" s="773"/>
      <c r="K60" s="774">
        <v>167.35486</v>
      </c>
    </row>
    <row r="61" spans="1:12" ht="13.5" customHeight="1" x14ac:dyDescent="0.2">
      <c r="A61" s="1069"/>
      <c r="B61" s="749" t="s">
        <v>445</v>
      </c>
      <c r="C61" s="769"/>
      <c r="D61" s="770"/>
      <c r="E61" s="770"/>
      <c r="F61" s="771">
        <v>0</v>
      </c>
      <c r="G61" s="771">
        <v>0</v>
      </c>
      <c r="H61" s="771">
        <v>0</v>
      </c>
      <c r="I61" s="772">
        <v>0</v>
      </c>
      <c r="J61" s="773"/>
      <c r="K61" s="775">
        <v>1719.3950199999986</v>
      </c>
    </row>
    <row r="62" spans="1:12" ht="13.5" customHeight="1" x14ac:dyDescent="0.2">
      <c r="A62" s="1069"/>
      <c r="B62" s="749" t="s">
        <v>446</v>
      </c>
      <c r="C62" s="769"/>
      <c r="D62" s="770"/>
      <c r="E62" s="770"/>
      <c r="F62" s="771">
        <v>0</v>
      </c>
      <c r="G62" s="771">
        <v>0</v>
      </c>
      <c r="H62" s="771">
        <v>0</v>
      </c>
      <c r="I62" s="772">
        <v>0</v>
      </c>
      <c r="J62" s="773"/>
      <c r="K62" s="775">
        <v>2.2802399999999996</v>
      </c>
    </row>
    <row r="63" spans="1:12" ht="13.5" customHeight="1" x14ac:dyDescent="0.2">
      <c r="A63" s="1069"/>
      <c r="B63" s="749" t="s">
        <v>447</v>
      </c>
      <c r="C63" s="769"/>
      <c r="D63" s="770"/>
      <c r="E63" s="770"/>
      <c r="F63" s="771">
        <v>0</v>
      </c>
      <c r="G63" s="771">
        <v>0</v>
      </c>
      <c r="H63" s="771">
        <v>0</v>
      </c>
      <c r="I63" s="772">
        <v>0</v>
      </c>
      <c r="J63" s="773"/>
      <c r="K63" s="775">
        <v>200.44738000000004</v>
      </c>
    </row>
    <row r="64" spans="1:12" ht="13.5" customHeight="1" x14ac:dyDescent="0.2">
      <c r="A64" s="1069"/>
      <c r="B64" s="749" t="s">
        <v>448</v>
      </c>
      <c r="C64" s="769"/>
      <c r="D64" s="770"/>
      <c r="E64" s="770"/>
      <c r="F64" s="771">
        <v>0</v>
      </c>
      <c r="G64" s="771">
        <v>0</v>
      </c>
      <c r="H64" s="771">
        <v>0</v>
      </c>
      <c r="I64" s="772">
        <v>0</v>
      </c>
      <c r="J64" s="773"/>
      <c r="K64" s="775">
        <v>7840.7829100000026</v>
      </c>
    </row>
    <row r="65" spans="1:25" ht="6" customHeight="1" x14ac:dyDescent="0.2">
      <c r="B65" s="776"/>
      <c r="C65" s="777"/>
      <c r="D65" s="778"/>
      <c r="E65" s="778"/>
      <c r="F65" s="779"/>
      <c r="G65" s="779"/>
      <c r="H65" s="779"/>
      <c r="I65" s="780"/>
      <c r="J65" s="781"/>
      <c r="K65" s="782"/>
    </row>
    <row r="66" spans="1:25" ht="15.75" customHeight="1" x14ac:dyDescent="0.2">
      <c r="B66" s="754" t="s">
        <v>449</v>
      </c>
      <c r="C66" s="783"/>
      <c r="D66" s="784"/>
      <c r="E66" s="784"/>
      <c r="F66" s="785"/>
      <c r="G66" s="786"/>
      <c r="H66" s="786"/>
      <c r="I66" s="787"/>
      <c r="J66" s="788"/>
      <c r="K66" s="789">
        <f>SUM(K60:K65)</f>
        <v>9930.2604100000008</v>
      </c>
    </row>
    <row r="67" spans="1:25" ht="12" customHeight="1" x14ac:dyDescent="0.2">
      <c r="A67" s="737"/>
      <c r="B67" s="710"/>
      <c r="C67" s="790"/>
      <c r="D67" s="790"/>
      <c r="E67" s="790"/>
      <c r="F67" s="791"/>
      <c r="G67" s="790"/>
      <c r="H67" s="790"/>
      <c r="I67" s="792"/>
      <c r="J67" s="793"/>
      <c r="K67" s="794"/>
      <c r="L67" s="737"/>
    </row>
    <row r="68" spans="1:25" ht="16.5" customHeight="1" x14ac:dyDescent="0.2">
      <c r="B68" s="721" t="s">
        <v>450</v>
      </c>
      <c r="C68" s="795"/>
      <c r="D68" s="796"/>
      <c r="E68" s="796"/>
      <c r="F68" s="723"/>
      <c r="G68" s="797"/>
      <c r="H68" s="798"/>
      <c r="I68" s="700"/>
      <c r="J68" s="701"/>
      <c r="K68" s="799">
        <v>-141.25</v>
      </c>
    </row>
    <row r="69" spans="1:25" x14ac:dyDescent="0.2">
      <c r="A69" s="737"/>
      <c r="B69" s="702"/>
      <c r="C69" s="713"/>
      <c r="D69" s="713"/>
      <c r="E69" s="713"/>
      <c r="F69" s="800"/>
      <c r="G69" s="713"/>
      <c r="H69" s="713"/>
      <c r="I69" s="801"/>
      <c r="J69" s="802"/>
      <c r="K69" s="803"/>
      <c r="L69" s="737"/>
    </row>
    <row r="70" spans="1:25" ht="19.5" customHeight="1" x14ac:dyDescent="0.2">
      <c r="B70" s="804" t="s">
        <v>451</v>
      </c>
      <c r="C70" s="805"/>
      <c r="D70" s="797"/>
      <c r="E70" s="797"/>
      <c r="F70" s="723"/>
      <c r="G70" s="797"/>
      <c r="H70" s="798"/>
      <c r="I70" s="700"/>
      <c r="J70" s="701"/>
      <c r="K70" s="799">
        <f>+K57+K66+K68</f>
        <v>14118.985580672523</v>
      </c>
    </row>
    <row r="71" spans="1:25" ht="13.5" customHeight="1" x14ac:dyDescent="0.2">
      <c r="A71" s="737"/>
      <c r="B71" s="713"/>
      <c r="C71" s="713"/>
      <c r="D71" s="713"/>
      <c r="E71" s="713"/>
      <c r="F71" s="800"/>
      <c r="G71" s="713"/>
      <c r="H71" s="713"/>
      <c r="I71" s="801"/>
      <c r="J71" s="801"/>
      <c r="K71" s="713"/>
      <c r="L71" s="737"/>
    </row>
    <row r="72" spans="1:25" x14ac:dyDescent="0.2">
      <c r="B72" s="688"/>
      <c r="C72" s="688"/>
      <c r="D72" s="688"/>
      <c r="E72" s="688"/>
      <c r="F72" s="688"/>
      <c r="G72" s="688"/>
      <c r="H72" s="688"/>
      <c r="I72" s="688"/>
      <c r="J72" s="688"/>
      <c r="K72" s="806"/>
      <c r="L72" s="737"/>
    </row>
    <row r="73" spans="1:25" s="737" customFormat="1" x14ac:dyDescent="0.2">
      <c r="F73" s="163"/>
      <c r="G73" s="163"/>
      <c r="H73" s="163"/>
      <c r="I73" s="163"/>
      <c r="J73" s="163"/>
      <c r="K73" s="163"/>
      <c r="O73" s="688"/>
      <c r="P73" s="688"/>
      <c r="Q73" s="688"/>
      <c r="R73" s="688"/>
      <c r="S73" s="688"/>
      <c r="T73" s="688"/>
      <c r="U73" s="688"/>
      <c r="V73" s="688"/>
      <c r="W73" s="688"/>
      <c r="X73" s="688"/>
      <c r="Y73" s="688"/>
    </row>
    <row r="74" spans="1:25" s="737" customFormat="1" x14ac:dyDescent="0.2">
      <c r="F74" s="163"/>
      <c r="G74" s="163"/>
      <c r="H74" s="163"/>
      <c r="I74" s="163"/>
      <c r="K74" s="163"/>
      <c r="O74" s="688"/>
      <c r="P74" s="688"/>
      <c r="Q74" s="688"/>
      <c r="R74" s="688"/>
      <c r="S74" s="688"/>
      <c r="T74" s="688"/>
      <c r="U74" s="688"/>
      <c r="V74" s="688"/>
      <c r="W74" s="688"/>
      <c r="X74" s="688"/>
      <c r="Y74" s="688"/>
    </row>
    <row r="75" spans="1:25" s="737" customFormat="1" x14ac:dyDescent="0.2">
      <c r="F75" s="163"/>
      <c r="G75" s="163"/>
      <c r="H75" s="163"/>
      <c r="I75" s="163"/>
      <c r="J75" s="163"/>
      <c r="K75" s="163"/>
      <c r="O75" s="688"/>
      <c r="P75" s="688"/>
      <c r="Q75" s="688"/>
      <c r="R75" s="688"/>
      <c r="S75" s="688"/>
      <c r="T75" s="688"/>
      <c r="U75" s="688"/>
      <c r="V75" s="688"/>
      <c r="W75" s="688"/>
      <c r="X75" s="688"/>
      <c r="Y75" s="688"/>
    </row>
    <row r="76" spans="1:25" s="737" customFormat="1" x14ac:dyDescent="0.2">
      <c r="O76" s="688"/>
      <c r="P76" s="688"/>
      <c r="Q76" s="688"/>
      <c r="R76" s="688"/>
      <c r="S76" s="688"/>
      <c r="T76" s="688"/>
      <c r="U76" s="688"/>
      <c r="V76" s="688"/>
      <c r="W76" s="688"/>
      <c r="X76" s="688"/>
      <c r="Y76" s="688"/>
    </row>
    <row r="77" spans="1:25" s="737" customFormat="1" x14ac:dyDescent="0.2">
      <c r="K77" s="807"/>
      <c r="O77" s="688"/>
      <c r="P77" s="688"/>
      <c r="Q77" s="688"/>
      <c r="R77" s="688"/>
      <c r="S77" s="688"/>
      <c r="T77" s="688"/>
      <c r="U77" s="688"/>
      <c r="V77" s="688"/>
      <c r="W77" s="688"/>
      <c r="X77" s="688"/>
      <c r="Y77" s="688"/>
    </row>
  </sheetData>
  <mergeCells count="3">
    <mergeCell ref="C11:E11"/>
    <mergeCell ref="F11:H11"/>
    <mergeCell ref="I11:K11"/>
  </mergeCells>
  <pageMargins left="1" right="0.75" top="0.75" bottom="0.75" header="0.5" footer="0.5"/>
  <pageSetup scale="82" fitToHeight="2" orientation="landscape" r:id="rId1"/>
  <headerFooter>
    <oddFooter>&amp;L&amp;KFF0000Final Rate Application&amp;CPage &amp;P of &amp;N&amp;R02/10/2017</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F44"/>
  <sheetViews>
    <sheetView topLeftCell="A2" workbookViewId="0">
      <selection activeCell="A2" sqref="A2"/>
    </sheetView>
  </sheetViews>
  <sheetFormatPr defaultRowHeight="12.75" x14ac:dyDescent="0.2"/>
  <cols>
    <col min="1" max="1" width="42.42578125" style="644" customWidth="1"/>
    <col min="2" max="3" width="15.28515625" style="644" customWidth="1"/>
    <col min="4" max="5" width="12.7109375" style="644" customWidth="1"/>
    <col min="6" max="6" width="17.7109375" style="644" customWidth="1"/>
    <col min="7" max="16384" width="9.140625" style="644"/>
  </cols>
  <sheetData>
    <row r="1" spans="1:6" hidden="1" x14ac:dyDescent="0.2"/>
    <row r="2" spans="1:6" x14ac:dyDescent="0.2">
      <c r="A2" s="643" t="str">
        <f>B.2!$A$2</f>
        <v>Recology Sunset Scavenger/Recology Golden Gate</v>
      </c>
    </row>
    <row r="3" spans="1:6" x14ac:dyDescent="0.2">
      <c r="A3" s="645" t="s">
        <v>452</v>
      </c>
    </row>
    <row r="4" spans="1:6" ht="12.75" customHeight="1" x14ac:dyDescent="0.2">
      <c r="A4" s="646" t="s">
        <v>32</v>
      </c>
      <c r="B4" s="808"/>
      <c r="C4" s="808"/>
      <c r="D4" s="808"/>
      <c r="E4" s="808"/>
      <c r="F4" s="809"/>
    </row>
    <row r="5" spans="1:6" ht="12.75" customHeight="1" x14ac:dyDescent="0.2">
      <c r="A5" s="682"/>
      <c r="B5" s="810"/>
      <c r="C5" s="810"/>
      <c r="D5" s="810"/>
      <c r="E5" s="810"/>
      <c r="F5" s="810"/>
    </row>
    <row r="6" spans="1:6" x14ac:dyDescent="0.2">
      <c r="A6" s="649"/>
      <c r="B6" s="810"/>
      <c r="C6" s="810"/>
      <c r="D6" s="693" t="s">
        <v>387</v>
      </c>
      <c r="E6" s="811">
        <v>0.5</v>
      </c>
      <c r="F6" s="811">
        <v>0.5</v>
      </c>
    </row>
    <row r="7" spans="1:6" ht="15.75" customHeight="1" x14ac:dyDescent="0.2">
      <c r="A7" s="812"/>
      <c r="B7" s="1116" t="s">
        <v>397</v>
      </c>
      <c r="C7" s="1117"/>
      <c r="D7" s="813" t="s">
        <v>453</v>
      </c>
      <c r="E7" s="1118" t="s">
        <v>454</v>
      </c>
      <c r="F7" s="1119"/>
    </row>
    <row r="8" spans="1:6" ht="15.75" customHeight="1" x14ac:dyDescent="0.2">
      <c r="A8" s="814" t="s">
        <v>2</v>
      </c>
      <c r="B8" s="815" t="s">
        <v>273</v>
      </c>
      <c r="C8" s="816" t="s">
        <v>100</v>
      </c>
      <c r="D8" s="817" t="s">
        <v>455</v>
      </c>
      <c r="E8" s="818" t="s">
        <v>273</v>
      </c>
      <c r="F8" s="819" t="s">
        <v>100</v>
      </c>
    </row>
    <row r="9" spans="1:6" ht="15.75" customHeight="1" x14ac:dyDescent="0.2">
      <c r="A9" s="820"/>
      <c r="B9" s="821">
        <v>0</v>
      </c>
      <c r="C9" s="822">
        <v>0</v>
      </c>
      <c r="D9" s="823">
        <v>0</v>
      </c>
      <c r="E9" s="674">
        <v>0</v>
      </c>
      <c r="F9" s="824">
        <v>0</v>
      </c>
    </row>
    <row r="10" spans="1:6" ht="5.0999999999999996" customHeight="1" x14ac:dyDescent="0.2">
      <c r="A10" s="825"/>
      <c r="B10" s="664"/>
      <c r="C10" s="826"/>
      <c r="D10" s="827"/>
      <c r="E10" s="826"/>
      <c r="F10" s="828"/>
    </row>
    <row r="11" spans="1:6" ht="17.25" customHeight="1" x14ac:dyDescent="0.2">
      <c r="A11" s="829" t="s">
        <v>456</v>
      </c>
      <c r="B11" s="830">
        <f>SUM(B10:B10)</f>
        <v>0</v>
      </c>
      <c r="C11" s="830">
        <f>SUM(C10:C10)</f>
        <v>0</v>
      </c>
      <c r="D11" s="831"/>
      <c r="E11" s="830">
        <f>SUM(E9:E9)</f>
        <v>0</v>
      </c>
      <c r="F11" s="830">
        <f>SUM(F9:F9)</f>
        <v>0</v>
      </c>
    </row>
    <row r="12" spans="1:6" ht="12.75" customHeight="1" x14ac:dyDescent="0.2">
      <c r="A12" s="825"/>
      <c r="B12" s="833"/>
      <c r="C12" s="833"/>
      <c r="D12" s="834"/>
      <c r="E12" s="833"/>
      <c r="F12" s="835"/>
    </row>
    <row r="13" spans="1:6" ht="12.95" customHeight="1" x14ac:dyDescent="0.2">
      <c r="A13" s="657"/>
      <c r="B13" s="836"/>
      <c r="C13" s="836"/>
      <c r="D13" s="837"/>
      <c r="E13" s="836"/>
      <c r="F13" s="836"/>
    </row>
    <row r="14" spans="1:6" ht="12.95" customHeight="1" x14ac:dyDescent="0.2">
      <c r="A14" s="838" t="s">
        <v>457</v>
      </c>
      <c r="B14" s="839"/>
      <c r="C14" s="839"/>
      <c r="D14" s="840"/>
      <c r="E14" s="839"/>
      <c r="F14" s="839"/>
    </row>
    <row r="15" spans="1:6" ht="12.95" customHeight="1" x14ac:dyDescent="0.2">
      <c r="A15" s="841" t="s">
        <v>458</v>
      </c>
      <c r="B15" s="842">
        <v>0</v>
      </c>
      <c r="C15" s="842">
        <v>0</v>
      </c>
      <c r="D15" s="843">
        <v>0</v>
      </c>
      <c r="E15" s="842">
        <v>10201.040000000001</v>
      </c>
      <c r="F15" s="842">
        <v>10201.040000000001</v>
      </c>
    </row>
    <row r="16" spans="1:6" ht="12.95" customHeight="1" x14ac:dyDescent="0.2">
      <c r="A16" s="657" t="s">
        <v>444</v>
      </c>
      <c r="B16" s="844">
        <v>0</v>
      </c>
      <c r="C16" s="844">
        <v>0</v>
      </c>
      <c r="D16" s="843">
        <v>0</v>
      </c>
      <c r="E16" s="844">
        <v>0</v>
      </c>
      <c r="F16" s="844">
        <v>0</v>
      </c>
    </row>
    <row r="17" spans="1:6" ht="12.95" customHeight="1" x14ac:dyDescent="0.2">
      <c r="A17" s="657" t="s">
        <v>445</v>
      </c>
      <c r="B17" s="844">
        <v>0</v>
      </c>
      <c r="C17" s="844">
        <v>0</v>
      </c>
      <c r="D17" s="843">
        <v>0</v>
      </c>
      <c r="E17" s="844">
        <v>725.85</v>
      </c>
      <c r="F17" s="844">
        <v>725.85</v>
      </c>
    </row>
    <row r="18" spans="1:6" ht="12.95" customHeight="1" x14ac:dyDescent="0.2">
      <c r="A18" s="657" t="s">
        <v>446</v>
      </c>
      <c r="B18" s="844">
        <v>0</v>
      </c>
      <c r="C18" s="844">
        <v>0</v>
      </c>
      <c r="D18" s="843">
        <v>0</v>
      </c>
      <c r="E18" s="844">
        <v>6036.33</v>
      </c>
      <c r="F18" s="844">
        <v>5149.71</v>
      </c>
    </row>
    <row r="19" spans="1:6" ht="12.95" customHeight="1" x14ac:dyDescent="0.2">
      <c r="A19" s="657" t="s">
        <v>459</v>
      </c>
      <c r="B19" s="844">
        <v>0</v>
      </c>
      <c r="C19" s="844">
        <v>0</v>
      </c>
      <c r="D19" s="843">
        <v>0</v>
      </c>
      <c r="E19" s="844">
        <v>82929.099999999991</v>
      </c>
      <c r="F19" s="844">
        <v>61127.39</v>
      </c>
    </row>
    <row r="20" spans="1:6" ht="12.95" customHeight="1" x14ac:dyDescent="0.2">
      <c r="A20" s="657" t="s">
        <v>460</v>
      </c>
      <c r="B20" s="844">
        <v>0</v>
      </c>
      <c r="C20" s="844">
        <v>0</v>
      </c>
      <c r="D20" s="843">
        <v>0</v>
      </c>
      <c r="E20" s="844">
        <v>144604.22</v>
      </c>
      <c r="F20" s="844">
        <v>120082.47000000002</v>
      </c>
    </row>
    <row r="21" spans="1:6" ht="12.95" customHeight="1" x14ac:dyDescent="0.2">
      <c r="A21" s="657" t="s">
        <v>447</v>
      </c>
      <c r="B21" s="844">
        <v>0</v>
      </c>
      <c r="C21" s="844">
        <v>0</v>
      </c>
      <c r="D21" s="843">
        <v>0</v>
      </c>
      <c r="E21" s="844">
        <v>25863.93</v>
      </c>
      <c r="F21" s="844">
        <v>11311.74</v>
      </c>
    </row>
    <row r="22" spans="1:6" ht="5.0999999999999996" customHeight="1" x14ac:dyDescent="0.2">
      <c r="A22" s="841"/>
      <c r="B22" s="842"/>
      <c r="C22" s="842"/>
      <c r="D22" s="845"/>
      <c r="E22" s="842"/>
      <c r="F22" s="842"/>
    </row>
    <row r="23" spans="1:6" ht="15.75" customHeight="1" x14ac:dyDescent="0.2">
      <c r="A23" s="846" t="s">
        <v>461</v>
      </c>
      <c r="B23" s="832">
        <v>0</v>
      </c>
      <c r="C23" s="832">
        <v>0</v>
      </c>
      <c r="D23" s="847"/>
      <c r="E23" s="832">
        <f>SUM(E15:E22)</f>
        <v>270360.46999999997</v>
      </c>
      <c r="F23" s="832">
        <f>SUM(F15:F22)</f>
        <v>208598.2</v>
      </c>
    </row>
    <row r="24" spans="1:6" s="684" customFormat="1" ht="12.95" customHeight="1" x14ac:dyDescent="0.2">
      <c r="A24" s="848"/>
      <c r="B24" s="849"/>
      <c r="C24" s="849"/>
      <c r="D24" s="850"/>
      <c r="E24" s="849"/>
      <c r="F24" s="849"/>
    </row>
    <row r="25" spans="1:6" s="684" customFormat="1" ht="12.95" customHeight="1" x14ac:dyDescent="0.2">
      <c r="A25" s="851"/>
      <c r="D25" s="852"/>
    </row>
    <row r="26" spans="1:6" s="684" customFormat="1" ht="12.95" customHeight="1" x14ac:dyDescent="0.2">
      <c r="A26" s="846" t="s">
        <v>462</v>
      </c>
      <c r="B26" s="839"/>
      <c r="C26" s="839"/>
      <c r="D26" s="840"/>
      <c r="E26" s="839"/>
      <c r="F26" s="839"/>
    </row>
    <row r="27" spans="1:6" s="684" customFormat="1" ht="25.5" x14ac:dyDescent="0.2">
      <c r="A27" s="853" t="s">
        <v>463</v>
      </c>
      <c r="B27" s="854">
        <v>135000</v>
      </c>
      <c r="C27" s="855">
        <v>0</v>
      </c>
      <c r="D27" s="856">
        <v>15</v>
      </c>
      <c r="E27" s="854">
        <f>+B27/D27*$E$6</f>
        <v>4500</v>
      </c>
      <c r="F27" s="854">
        <f>+E27/$E$6</f>
        <v>9000</v>
      </c>
    </row>
    <row r="28" spans="1:6" s="684" customFormat="1" x14ac:dyDescent="0.2">
      <c r="A28" s="857" t="s">
        <v>464</v>
      </c>
      <c r="B28" s="858">
        <v>488000</v>
      </c>
      <c r="C28" s="858">
        <v>0</v>
      </c>
      <c r="D28" s="859">
        <v>15</v>
      </c>
      <c r="E28" s="858">
        <f>+B28/D28*$E$6</f>
        <v>16266.666666666666</v>
      </c>
      <c r="F28" s="858">
        <f>+E28/$E$6</f>
        <v>32533.333333333332</v>
      </c>
    </row>
    <row r="29" spans="1:6" s="684" customFormat="1" ht="18" customHeight="1" x14ac:dyDescent="0.2">
      <c r="A29" s="860"/>
      <c r="B29" s="858"/>
      <c r="C29" s="858"/>
      <c r="D29" s="859"/>
      <c r="E29" s="858"/>
      <c r="F29" s="858"/>
    </row>
    <row r="30" spans="1:6" s="684" customFormat="1" ht="5.0999999999999996" customHeight="1" x14ac:dyDescent="0.2">
      <c r="A30" s="841"/>
      <c r="B30" s="842"/>
      <c r="C30" s="842"/>
      <c r="D30" s="842"/>
      <c r="E30" s="842"/>
      <c r="F30" s="842"/>
    </row>
    <row r="31" spans="1:6" s="684" customFormat="1" ht="15" customHeight="1" x14ac:dyDescent="0.2">
      <c r="A31" s="838" t="s">
        <v>465</v>
      </c>
      <c r="B31" s="832">
        <f>SUM(B27:B30)</f>
        <v>623000</v>
      </c>
      <c r="C31" s="832">
        <v>0</v>
      </c>
      <c r="D31" s="832"/>
      <c r="E31" s="832">
        <f>SUM(E27:E30)</f>
        <v>20766.666666666664</v>
      </c>
      <c r="F31" s="832">
        <f>SUM(F27:F30)</f>
        <v>41533.333333333328</v>
      </c>
    </row>
    <row r="32" spans="1:6" s="684" customFormat="1" ht="12.75" customHeight="1" x14ac:dyDescent="0.2">
      <c r="A32" s="848"/>
      <c r="B32" s="849"/>
      <c r="C32" s="849"/>
      <c r="D32" s="849"/>
      <c r="E32" s="849"/>
      <c r="F32" s="849"/>
    </row>
    <row r="33" spans="1:6" ht="30.75" customHeight="1" x14ac:dyDescent="0.2">
      <c r="A33" s="862"/>
      <c r="B33" s="863"/>
      <c r="C33" s="863"/>
      <c r="D33" s="863"/>
      <c r="E33" s="863"/>
      <c r="F33" s="863"/>
    </row>
    <row r="34" spans="1:6" ht="5.0999999999999996" customHeight="1" x14ac:dyDescent="0.2">
      <c r="A34" s="865"/>
      <c r="B34" s="866"/>
      <c r="C34" s="866"/>
      <c r="D34" s="866"/>
      <c r="E34" s="866"/>
      <c r="F34" s="866"/>
    </row>
    <row r="35" spans="1:6" ht="30.75" customHeight="1" x14ac:dyDescent="0.2">
      <c r="A35" s="867" t="s">
        <v>384</v>
      </c>
      <c r="B35" s="868">
        <v>0</v>
      </c>
      <c r="C35" s="868">
        <v>0</v>
      </c>
      <c r="D35" s="868"/>
      <c r="E35" s="868">
        <f>E23+E11+E31</f>
        <v>291127.13666666666</v>
      </c>
      <c r="F35" s="868">
        <f>F23+F11+F31</f>
        <v>250131.53333333333</v>
      </c>
    </row>
    <row r="36" spans="1:6" ht="5.0999999999999996" customHeight="1" x14ac:dyDescent="0.2">
      <c r="A36" s="862"/>
      <c r="B36" s="869"/>
      <c r="C36" s="869"/>
      <c r="D36" s="869"/>
      <c r="E36" s="869"/>
      <c r="F36" s="869"/>
    </row>
    <row r="37" spans="1:6" ht="12.95" customHeight="1" x14ac:dyDescent="0.2"/>
    <row r="39" spans="1:6" s="684" customFormat="1" x14ac:dyDescent="0.2">
      <c r="A39" s="870"/>
      <c r="E39" s="181"/>
      <c r="F39" s="181"/>
    </row>
    <row r="40" spans="1:6" s="684" customFormat="1" x14ac:dyDescent="0.2">
      <c r="A40" s="687"/>
      <c r="B40" s="163"/>
      <c r="C40" s="163"/>
      <c r="D40" s="163"/>
      <c r="E40" s="163"/>
      <c r="F40" s="163"/>
    </row>
    <row r="41" spans="1:6" s="684" customFormat="1" x14ac:dyDescent="0.2">
      <c r="B41" s="163"/>
      <c r="C41" s="163"/>
      <c r="D41" s="163"/>
      <c r="E41" s="163"/>
      <c r="F41" s="163"/>
    </row>
    <row r="42" spans="1:6" s="684" customFormat="1" x14ac:dyDescent="0.2">
      <c r="B42" s="163"/>
      <c r="C42" s="163"/>
      <c r="D42" s="163"/>
      <c r="E42" s="163"/>
      <c r="F42" s="163"/>
    </row>
    <row r="43" spans="1:6" s="684" customFormat="1" x14ac:dyDescent="0.2">
      <c r="B43" s="163"/>
      <c r="C43" s="163"/>
      <c r="D43" s="163"/>
      <c r="E43" s="163"/>
      <c r="F43" s="163"/>
    </row>
    <row r="44" spans="1:6" s="684" customFormat="1" x14ac:dyDescent="0.2"/>
  </sheetData>
  <mergeCells count="2">
    <mergeCell ref="B7:C7"/>
    <mergeCell ref="E7:F7"/>
  </mergeCells>
  <pageMargins left="1" right="0.75" top="0.75" bottom="0.5" header="0.5" footer="0.5"/>
  <pageSetup fitToHeight="2" orientation="landscape" r:id="rId1"/>
  <headerFooter>
    <oddFooter>&amp;L&amp;KFF0000Final Rate Application&amp;CPage &amp;P of &amp;N&amp;R02/10/2017</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outlinePr showOutlineSymbols="0"/>
    <pageSetUpPr fitToPage="1"/>
  </sheetPr>
  <dimension ref="A1:F13"/>
  <sheetViews>
    <sheetView showOutlineSymbols="0" workbookViewId="0">
      <selection activeCell="G9" sqref="G9"/>
    </sheetView>
  </sheetViews>
  <sheetFormatPr defaultRowHeight="12.75" outlineLevelRow="1" x14ac:dyDescent="0.2"/>
  <cols>
    <col min="1" max="1" width="22.7109375" style="400" customWidth="1"/>
    <col min="2" max="5" width="17.140625" style="400" customWidth="1"/>
    <col min="6" max="6" width="17.28515625" style="400" customWidth="1"/>
    <col min="7" max="16384" width="9.140625" style="400"/>
  </cols>
  <sheetData>
    <row r="1" spans="1:6" x14ac:dyDescent="0.2">
      <c r="A1" s="505" t="str">
        <f>B.2!$A$2</f>
        <v>Recology Sunset Scavenger/Recology Golden Gate</v>
      </c>
    </row>
    <row r="2" spans="1:6" x14ac:dyDescent="0.2">
      <c r="A2" s="871" t="s">
        <v>466</v>
      </c>
    </row>
    <row r="3" spans="1:6" ht="12.75" customHeight="1" x14ac:dyDescent="0.2">
      <c r="A3" s="402" t="s">
        <v>34</v>
      </c>
    </row>
    <row r="4" spans="1:6" ht="12.75" customHeight="1" x14ac:dyDescent="0.2">
      <c r="A4" s="872"/>
    </row>
    <row r="5" spans="1:6" ht="12.75" customHeight="1" x14ac:dyDescent="0.2">
      <c r="A5" s="649"/>
    </row>
    <row r="6" spans="1:6" ht="16.5" customHeight="1" x14ac:dyDescent="0.2">
      <c r="A6" s="507"/>
      <c r="B6" s="1102" t="s">
        <v>216</v>
      </c>
      <c r="C6" s="1103"/>
      <c r="D6" s="1104"/>
      <c r="E6" s="509" t="s">
        <v>304</v>
      </c>
      <c r="F6" s="510" t="s">
        <v>267</v>
      </c>
    </row>
    <row r="7" spans="1:6" ht="16.5" customHeight="1" x14ac:dyDescent="0.2">
      <c r="A7" s="873"/>
      <c r="B7" s="512" t="s">
        <v>270</v>
      </c>
      <c r="C7" s="512" t="s">
        <v>271</v>
      </c>
      <c r="D7" s="512" t="s">
        <v>272</v>
      </c>
      <c r="E7" s="513" t="s">
        <v>273</v>
      </c>
      <c r="F7" s="411" t="s">
        <v>100</v>
      </c>
    </row>
    <row r="8" spans="1:6" x14ac:dyDescent="0.2">
      <c r="A8" s="875"/>
      <c r="B8" s="408"/>
      <c r="C8" s="408"/>
      <c r="D8" s="408"/>
      <c r="E8" s="408"/>
      <c r="F8" s="408"/>
    </row>
    <row r="9" spans="1:6" x14ac:dyDescent="0.2">
      <c r="A9" s="531" t="s">
        <v>467</v>
      </c>
      <c r="B9" s="681">
        <v>3000056.7600000002</v>
      </c>
      <c r="C9" s="681">
        <v>2761796.09</v>
      </c>
      <c r="D9" s="681">
        <v>2714608</v>
      </c>
      <c r="E9" s="681">
        <v>3024164.7693775557</v>
      </c>
      <c r="F9" s="681">
        <v>3161261.0553605626</v>
      </c>
    </row>
    <row r="10" spans="1:6" x14ac:dyDescent="0.2">
      <c r="A10" s="553"/>
      <c r="B10" s="517"/>
      <c r="C10" s="517"/>
      <c r="D10" s="517"/>
      <c r="E10" s="517"/>
      <c r="F10" s="517"/>
    </row>
    <row r="11" spans="1:6" outlineLevel="1" x14ac:dyDescent="0.2">
      <c r="B11" s="876"/>
      <c r="C11" s="876"/>
      <c r="D11" s="876"/>
      <c r="E11" s="876"/>
      <c r="F11" s="876"/>
    </row>
    <row r="13" spans="1:6" x14ac:dyDescent="0.2">
      <c r="A13" s="403"/>
      <c r="B13" s="159"/>
      <c r="C13" s="159"/>
      <c r="D13" s="159"/>
      <c r="E13" s="159"/>
      <c r="F13" s="159"/>
    </row>
  </sheetData>
  <mergeCells count="1">
    <mergeCell ref="B6:D6"/>
  </mergeCells>
  <pageMargins left="1" right="0.75" top="0.75" bottom="0.5" header="0.5" footer="0.5"/>
  <pageSetup fitToHeight="2" orientation="landscape" r:id="rId1"/>
  <headerFooter>
    <oddFooter>&amp;L&amp;KFF0000Final Rate Application&amp;CPage &amp;P of &amp;N&amp;R02/10/2017</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outlinePr showOutlineSymbols="0"/>
    <pageSetUpPr fitToPage="1"/>
  </sheetPr>
  <dimension ref="A1:N25"/>
  <sheetViews>
    <sheetView showOutlineSymbols="0" workbookViewId="0"/>
  </sheetViews>
  <sheetFormatPr defaultRowHeight="12.75" x14ac:dyDescent="0.2"/>
  <cols>
    <col min="1" max="1" width="36.140625" style="400" customWidth="1"/>
    <col min="2" max="6" width="20.7109375" style="400" customWidth="1"/>
    <col min="7" max="16384" width="9.140625" style="400"/>
  </cols>
  <sheetData>
    <row r="1" spans="1:14" x14ac:dyDescent="0.2">
      <c r="A1" s="267" t="str">
        <f>B.2!$A$2</f>
        <v>Recology Sunset Scavenger/Recology Golden Gate</v>
      </c>
      <c r="B1" s="267"/>
      <c r="C1" s="267"/>
      <c r="D1" s="267"/>
      <c r="E1" s="546"/>
      <c r="F1" s="546"/>
    </row>
    <row r="2" spans="1:14" x14ac:dyDescent="0.2">
      <c r="A2" s="877" t="s">
        <v>468</v>
      </c>
      <c r="B2" s="426"/>
      <c r="C2" s="426"/>
      <c r="D2" s="426"/>
      <c r="E2" s="546"/>
      <c r="F2" s="546"/>
    </row>
    <row r="3" spans="1:14" ht="12.75" customHeight="1" x14ac:dyDescent="0.2">
      <c r="A3" s="878" t="s">
        <v>36</v>
      </c>
      <c r="B3" s="878"/>
      <c r="C3" s="878"/>
      <c r="D3" s="878"/>
      <c r="E3" s="879"/>
    </row>
    <row r="4" spans="1:14" ht="17.25" customHeight="1" x14ac:dyDescent="0.2">
      <c r="A4" s="649"/>
      <c r="B4" s="649"/>
      <c r="C4" s="649"/>
      <c r="D4" s="649"/>
      <c r="E4" s="559"/>
      <c r="F4" s="546"/>
    </row>
    <row r="5" spans="1:14" ht="21" customHeight="1" x14ac:dyDescent="0.2">
      <c r="A5" s="546"/>
      <c r="B5" s="1102" t="s">
        <v>216</v>
      </c>
      <c r="C5" s="1103"/>
      <c r="D5" s="1104"/>
      <c r="E5" s="509" t="s">
        <v>304</v>
      </c>
      <c r="F5" s="510" t="s">
        <v>267</v>
      </c>
    </row>
    <row r="6" spans="1:14" ht="22.5" customHeight="1" x14ac:dyDescent="0.2">
      <c r="A6" s="880" t="s">
        <v>469</v>
      </c>
      <c r="B6" s="512" t="s">
        <v>270</v>
      </c>
      <c r="C6" s="512" t="s">
        <v>271</v>
      </c>
      <c r="D6" s="512" t="s">
        <v>272</v>
      </c>
      <c r="E6" s="410" t="s">
        <v>273</v>
      </c>
      <c r="F6" s="411" t="s">
        <v>100</v>
      </c>
    </row>
    <row r="7" spans="1:14" ht="23.25" customHeight="1" x14ac:dyDescent="0.2">
      <c r="A7" s="881" t="s">
        <v>470</v>
      </c>
      <c r="B7" s="881"/>
      <c r="C7" s="881"/>
      <c r="D7" s="881"/>
      <c r="E7" s="882"/>
      <c r="F7" s="882"/>
    </row>
    <row r="8" spans="1:14" x14ac:dyDescent="0.2">
      <c r="A8" s="883" t="s">
        <v>471</v>
      </c>
      <c r="B8" s="739">
        <v>105</v>
      </c>
      <c r="C8" s="739">
        <v>132</v>
      </c>
      <c r="D8" s="739">
        <v>144.63</v>
      </c>
      <c r="E8" s="739">
        <v>104.15</v>
      </c>
      <c r="F8" s="739">
        <v>103.75095785440614</v>
      </c>
    </row>
    <row r="9" spans="1:14" x14ac:dyDescent="0.2">
      <c r="A9" s="883" t="s">
        <v>472</v>
      </c>
      <c r="B9" s="739">
        <v>55650</v>
      </c>
      <c r="C9" s="739">
        <v>57547.4</v>
      </c>
      <c r="D9" s="739">
        <v>58818.44</v>
      </c>
      <c r="E9" s="111">
        <v>59276.71</v>
      </c>
      <c r="F9" s="111">
        <v>59049.596168582371</v>
      </c>
    </row>
    <row r="10" spans="1:14" x14ac:dyDescent="0.2">
      <c r="A10" s="883" t="s">
        <v>473</v>
      </c>
      <c r="B10" s="739">
        <v>160386</v>
      </c>
      <c r="C10" s="739">
        <v>163727.4</v>
      </c>
      <c r="D10" s="739">
        <v>166809.47499999998</v>
      </c>
      <c r="E10" s="111">
        <v>167495.39999999994</v>
      </c>
      <c r="F10" s="111">
        <v>162683.65517241371</v>
      </c>
    </row>
    <row r="11" spans="1:14" x14ac:dyDescent="0.2">
      <c r="A11" s="883" t="s">
        <v>474</v>
      </c>
      <c r="B11" s="739">
        <v>40475</v>
      </c>
      <c r="C11" s="739">
        <v>40011</v>
      </c>
      <c r="D11" s="739">
        <v>43450.91</v>
      </c>
      <c r="E11" s="111">
        <v>42463.079999999987</v>
      </c>
      <c r="F11" s="111">
        <v>42300.386206896539</v>
      </c>
    </row>
    <row r="12" spans="1:14" ht="6" customHeight="1" x14ac:dyDescent="0.2">
      <c r="A12" s="884"/>
      <c r="B12" s="884"/>
      <c r="C12" s="884"/>
      <c r="D12" s="884"/>
      <c r="E12" s="885"/>
      <c r="F12" s="885"/>
    </row>
    <row r="13" spans="1:14" ht="17.25" customHeight="1" x14ac:dyDescent="0.2">
      <c r="A13" s="886" t="s">
        <v>475</v>
      </c>
      <c r="B13" s="887">
        <f t="shared" ref="B13:F13" si="0">SUM(B8:B12)</f>
        <v>256616</v>
      </c>
      <c r="C13" s="887">
        <f t="shared" si="0"/>
        <v>261417.8</v>
      </c>
      <c r="D13" s="887">
        <f t="shared" si="0"/>
        <v>269223.45499999996</v>
      </c>
      <c r="E13" s="887">
        <f t="shared" si="0"/>
        <v>269339.33999999997</v>
      </c>
      <c r="F13" s="887">
        <f t="shared" si="0"/>
        <v>264137.38850574702</v>
      </c>
    </row>
    <row r="14" spans="1:14" s="546" customFormat="1" ht="5.0999999999999996" customHeight="1" x14ac:dyDescent="0.2">
      <c r="A14" s="888"/>
      <c r="B14" s="888"/>
      <c r="C14" s="888"/>
      <c r="D14" s="888"/>
      <c r="E14" s="889"/>
      <c r="F14" s="889"/>
      <c r="I14" s="400"/>
      <c r="J14" s="400"/>
      <c r="K14" s="400"/>
      <c r="L14" s="400"/>
      <c r="M14" s="400"/>
      <c r="N14" s="400"/>
    </row>
    <row r="15" spans="1:14" x14ac:dyDescent="0.2">
      <c r="A15" s="890" t="s">
        <v>476</v>
      </c>
      <c r="B15" s="186">
        <v>147.13</v>
      </c>
      <c r="C15" s="186">
        <v>151.47</v>
      </c>
      <c r="D15" s="186">
        <v>154.06</v>
      </c>
      <c r="E15" s="186">
        <v>156.62</v>
      </c>
      <c r="F15" s="186">
        <v>186.15</v>
      </c>
    </row>
    <row r="16" spans="1:14" ht="22.5" customHeight="1" x14ac:dyDescent="0.2">
      <c r="A16" s="893" t="s">
        <v>477</v>
      </c>
      <c r="B16" s="893"/>
      <c r="C16" s="893"/>
      <c r="D16" s="893"/>
      <c r="E16" s="894"/>
      <c r="F16" s="894"/>
    </row>
    <row r="17" spans="1:6" x14ac:dyDescent="0.2">
      <c r="A17" s="895" t="s">
        <v>471</v>
      </c>
      <c r="B17" s="896">
        <f t="shared" ref="B17:F20" si="1">B8*B$15</f>
        <v>15448.65</v>
      </c>
      <c r="C17" s="896">
        <f t="shared" si="1"/>
        <v>19994.04</v>
      </c>
      <c r="D17" s="896">
        <f t="shared" si="1"/>
        <v>22281.697799999998</v>
      </c>
      <c r="E17" s="896">
        <f t="shared" si="1"/>
        <v>16311.973000000002</v>
      </c>
      <c r="F17" s="896">
        <f t="shared" si="1"/>
        <v>19313.240804597703</v>
      </c>
    </row>
    <row r="18" spans="1:6" x14ac:dyDescent="0.2">
      <c r="A18" s="895" t="s">
        <v>472</v>
      </c>
      <c r="B18" s="896">
        <f t="shared" si="1"/>
        <v>8187784.5</v>
      </c>
      <c r="C18" s="896">
        <f t="shared" si="1"/>
        <v>8716704.6779999994</v>
      </c>
      <c r="D18" s="896">
        <f t="shared" si="1"/>
        <v>9061568.8663999997</v>
      </c>
      <c r="E18" s="896">
        <f t="shared" si="1"/>
        <v>9283918.3202</v>
      </c>
      <c r="F18" s="896">
        <f t="shared" si="1"/>
        <v>10992082.326781608</v>
      </c>
    </row>
    <row r="19" spans="1:6" x14ac:dyDescent="0.2">
      <c r="A19" s="895" t="s">
        <v>473</v>
      </c>
      <c r="B19" s="896">
        <f t="shared" si="1"/>
        <v>23597592.18</v>
      </c>
      <c r="C19" s="896">
        <f t="shared" si="1"/>
        <v>24799789.277999997</v>
      </c>
      <c r="D19" s="896">
        <f t="shared" si="1"/>
        <v>25698667.718499996</v>
      </c>
      <c r="E19" s="896">
        <f t="shared" si="1"/>
        <v>26233129.547999989</v>
      </c>
      <c r="F19" s="896">
        <f t="shared" si="1"/>
        <v>30283562.410344813</v>
      </c>
    </row>
    <row r="20" spans="1:6" x14ac:dyDescent="0.2">
      <c r="A20" s="895" t="s">
        <v>474</v>
      </c>
      <c r="B20" s="896">
        <f t="shared" si="1"/>
        <v>5955086.75</v>
      </c>
      <c r="C20" s="896">
        <f t="shared" si="1"/>
        <v>6060466.1699999999</v>
      </c>
      <c r="D20" s="896">
        <f t="shared" si="1"/>
        <v>6694047.194600001</v>
      </c>
      <c r="E20" s="896">
        <f t="shared" si="1"/>
        <v>6650567.5895999977</v>
      </c>
      <c r="F20" s="896">
        <f t="shared" si="1"/>
        <v>7874216.8924137913</v>
      </c>
    </row>
    <row r="21" spans="1:6" ht="5.25" customHeight="1" x14ac:dyDescent="0.2">
      <c r="A21" s="884"/>
      <c r="B21" s="897"/>
      <c r="C21" s="897"/>
      <c r="D21" s="897"/>
      <c r="E21" s="897"/>
      <c r="F21" s="898"/>
    </row>
    <row r="22" spans="1:6" ht="18.75" customHeight="1" x14ac:dyDescent="0.2">
      <c r="A22" s="899" t="s">
        <v>478</v>
      </c>
      <c r="B22" s="900">
        <f t="shared" ref="B22:F22" si="2">SUM(B17:B21)</f>
        <v>37755912.079999998</v>
      </c>
      <c r="C22" s="900">
        <f t="shared" si="2"/>
        <v>39596954.165999994</v>
      </c>
      <c r="D22" s="900">
        <f t="shared" si="2"/>
        <v>41476565.477299996</v>
      </c>
      <c r="E22" s="900">
        <f t="shared" si="2"/>
        <v>42183927.430799983</v>
      </c>
      <c r="F22" s="900">
        <f t="shared" si="2"/>
        <v>49169174.870344818</v>
      </c>
    </row>
    <row r="23" spans="1:6" x14ac:dyDescent="0.2">
      <c r="B23" s="902"/>
      <c r="C23" s="902"/>
      <c r="D23" s="902"/>
      <c r="E23" s="902"/>
      <c r="F23" s="902"/>
    </row>
    <row r="24" spans="1:6" x14ac:dyDescent="0.2">
      <c r="B24" s="404"/>
      <c r="C24" s="404"/>
      <c r="D24" s="404"/>
      <c r="E24" s="404"/>
      <c r="F24" s="404"/>
    </row>
    <row r="25" spans="1:6" x14ac:dyDescent="0.2">
      <c r="B25" s="419"/>
      <c r="C25" s="419"/>
      <c r="D25" s="419"/>
      <c r="E25" s="419"/>
      <c r="F25" s="159"/>
    </row>
  </sheetData>
  <mergeCells count="1">
    <mergeCell ref="B5:D5"/>
  </mergeCells>
  <pageMargins left="1" right="0.75" top="0.75" bottom="0.5" header="0.5" footer="0.5"/>
  <pageSetup scale="85" fitToHeight="2" orientation="landscape" r:id="rId1"/>
  <headerFooter>
    <oddFooter>&amp;L&amp;KFF0000Final Rate Application&amp;CPage &amp;P of &amp;N&amp;R02/10/2017</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outlinePr showOutlineSymbols="0"/>
  </sheetPr>
  <dimension ref="A1:M55"/>
  <sheetViews>
    <sheetView showOutlineSymbols="0" workbookViewId="0">
      <pane xSplit="1" ySplit="7" topLeftCell="B8" activePane="bottomRight" state="frozen"/>
      <selection sqref="A1:DL181"/>
      <selection pane="topRight" sqref="A1:DL181"/>
      <selection pane="bottomLeft" sqref="A1:DL181"/>
      <selection pane="bottomRight" activeCell="B8" sqref="B8"/>
    </sheetView>
  </sheetViews>
  <sheetFormatPr defaultRowHeight="12.75" outlineLevelRow="1" x14ac:dyDescent="0.2"/>
  <cols>
    <col min="1" max="1" width="28.5703125" style="400" customWidth="1"/>
    <col min="2" max="6" width="19.85546875" style="400" customWidth="1"/>
    <col min="7" max="16384" width="9.140625" style="400"/>
  </cols>
  <sheetData>
    <row r="1" spans="1:13" x14ac:dyDescent="0.2">
      <c r="A1" s="421" t="str">
        <f>B.2!$A$2</f>
        <v>Recology Sunset Scavenger/Recology Golden Gate</v>
      </c>
      <c r="B1" s="421"/>
      <c r="C1" s="421"/>
      <c r="D1" s="421"/>
      <c r="E1" s="546"/>
      <c r="F1" s="546"/>
    </row>
    <row r="2" spans="1:13" x14ac:dyDescent="0.2">
      <c r="A2" s="877" t="s">
        <v>479</v>
      </c>
      <c r="B2" s="426"/>
      <c r="C2" s="426"/>
      <c r="D2" s="426"/>
      <c r="E2" s="546"/>
      <c r="F2" s="546"/>
    </row>
    <row r="3" spans="1:13" x14ac:dyDescent="0.2">
      <c r="A3" s="878" t="s">
        <v>38</v>
      </c>
      <c r="B3" s="429"/>
      <c r="C3" s="429"/>
      <c r="D3" s="429"/>
      <c r="E3" s="546"/>
      <c r="F3" s="546"/>
    </row>
    <row r="4" spans="1:13" ht="12.75" customHeight="1" x14ac:dyDescent="0.2">
      <c r="A4" s="649"/>
      <c r="B4" s="649"/>
      <c r="C4" s="649"/>
      <c r="D4" s="649"/>
      <c r="E4" s="546"/>
      <c r="F4" s="546"/>
    </row>
    <row r="5" spans="1:13" ht="12.75" customHeight="1" x14ac:dyDescent="0.2">
      <c r="A5" s="399"/>
      <c r="B5" s="399"/>
      <c r="C5" s="399"/>
      <c r="D5" s="399"/>
      <c r="E5" s="546"/>
      <c r="F5" s="546"/>
    </row>
    <row r="6" spans="1:13" ht="16.5" customHeight="1" x14ac:dyDescent="0.2">
      <c r="A6" s="399"/>
      <c r="B6" s="1102" t="s">
        <v>216</v>
      </c>
      <c r="C6" s="1103"/>
      <c r="D6" s="1104"/>
      <c r="E6" s="509" t="s">
        <v>304</v>
      </c>
      <c r="F6" s="510" t="s">
        <v>267</v>
      </c>
    </row>
    <row r="7" spans="1:13" ht="16.5" customHeight="1" x14ac:dyDescent="0.2">
      <c r="A7" s="904" t="s">
        <v>480</v>
      </c>
      <c r="B7" s="512" t="s">
        <v>270</v>
      </c>
      <c r="C7" s="512" t="s">
        <v>271</v>
      </c>
      <c r="D7" s="512" t="s">
        <v>272</v>
      </c>
      <c r="E7" s="410" t="s">
        <v>273</v>
      </c>
      <c r="F7" s="411" t="s">
        <v>100</v>
      </c>
    </row>
    <row r="8" spans="1:13" ht="21.75" customHeight="1" x14ac:dyDescent="0.2">
      <c r="A8" s="905" t="s">
        <v>481</v>
      </c>
      <c r="B8" s="906"/>
      <c r="C8" s="906"/>
      <c r="D8" s="906"/>
      <c r="E8" s="906"/>
      <c r="F8" s="906"/>
    </row>
    <row r="9" spans="1:13" ht="16.5" customHeight="1" x14ac:dyDescent="0.2">
      <c r="A9" s="890" t="s">
        <v>482</v>
      </c>
      <c r="B9" s="739">
        <v>15412</v>
      </c>
      <c r="C9" s="739">
        <v>16027.4</v>
      </c>
      <c r="D9" s="739">
        <v>17652.135000000002</v>
      </c>
      <c r="E9" s="739">
        <v>18069.248</v>
      </c>
      <c r="F9" s="739">
        <v>18000.017164750956</v>
      </c>
    </row>
    <row r="10" spans="1:13" s="546" customFormat="1" x14ac:dyDescent="0.2">
      <c r="A10" s="890" t="s">
        <v>483</v>
      </c>
      <c r="B10" s="739">
        <v>1040</v>
      </c>
      <c r="C10" s="739">
        <v>820</v>
      </c>
      <c r="D10" s="739">
        <v>700.45</v>
      </c>
      <c r="E10" s="739">
        <v>582.88</v>
      </c>
      <c r="F10" s="739">
        <v>580.64674329501918</v>
      </c>
      <c r="H10" s="400"/>
      <c r="I10" s="400"/>
      <c r="J10" s="400"/>
      <c r="K10" s="400"/>
      <c r="L10" s="400"/>
      <c r="M10" s="400"/>
    </row>
    <row r="11" spans="1:13" s="546" customFormat="1" x14ac:dyDescent="0.2">
      <c r="A11" s="895" t="s">
        <v>484</v>
      </c>
      <c r="B11" s="739">
        <v>2150</v>
      </c>
      <c r="C11" s="739">
        <v>1536.4</v>
      </c>
      <c r="D11" s="739">
        <v>1581.15</v>
      </c>
      <c r="E11" s="739">
        <v>1190.08</v>
      </c>
      <c r="F11" s="739">
        <v>1185.5203065134099</v>
      </c>
      <c r="H11" s="400"/>
      <c r="I11" s="400"/>
      <c r="J11" s="400"/>
      <c r="K11" s="400"/>
      <c r="L11" s="400"/>
      <c r="M11" s="400"/>
    </row>
    <row r="12" spans="1:13" s="546" customFormat="1" x14ac:dyDescent="0.2">
      <c r="A12" s="895" t="s">
        <v>485</v>
      </c>
      <c r="B12" s="739">
        <v>120800</v>
      </c>
      <c r="C12" s="739">
        <v>125190.39999999999</v>
      </c>
      <c r="D12" s="739">
        <v>123753.19499999998</v>
      </c>
      <c r="E12" s="739">
        <v>123944.29000000002</v>
      </c>
      <c r="F12" s="739">
        <v>125971.40766283528</v>
      </c>
      <c r="H12" s="400"/>
      <c r="I12" s="400"/>
      <c r="J12" s="400"/>
      <c r="K12" s="400"/>
      <c r="L12" s="400"/>
      <c r="M12" s="400"/>
    </row>
    <row r="13" spans="1:13" s="546" customFormat="1" x14ac:dyDescent="0.2">
      <c r="A13" s="895" t="s">
        <v>403</v>
      </c>
      <c r="B13" s="739">
        <v>64812.4</v>
      </c>
      <c r="C13" s="739">
        <v>74317.8</v>
      </c>
      <c r="D13" s="739">
        <v>75768.494999999995</v>
      </c>
      <c r="E13" s="739">
        <v>73114.14999999998</v>
      </c>
      <c r="F13" s="739">
        <v>72834.0191570881</v>
      </c>
      <c r="H13" s="400"/>
      <c r="I13" s="400"/>
      <c r="J13" s="400"/>
      <c r="K13" s="400"/>
      <c r="L13" s="400"/>
      <c r="M13" s="400"/>
    </row>
    <row r="14" spans="1:13" s="546" customFormat="1" x14ac:dyDescent="0.2">
      <c r="A14" s="907" t="s">
        <v>352</v>
      </c>
      <c r="B14" s="739">
        <v>9189</v>
      </c>
      <c r="C14" s="739">
        <v>10919</v>
      </c>
      <c r="D14" s="739">
        <v>12234.760000000006</v>
      </c>
      <c r="E14" s="739">
        <v>13455.17</v>
      </c>
      <c r="F14" s="739">
        <v>13403.617624521074</v>
      </c>
      <c r="H14" s="400"/>
      <c r="I14" s="400"/>
      <c r="J14" s="400"/>
      <c r="K14" s="400"/>
      <c r="L14" s="400"/>
      <c r="M14" s="400"/>
    </row>
    <row r="15" spans="1:13" s="546" customFormat="1" ht="5.0999999999999996" customHeight="1" x14ac:dyDescent="0.2">
      <c r="A15" s="882"/>
      <c r="B15" s="516"/>
      <c r="C15" s="516"/>
      <c r="D15" s="516"/>
      <c r="E15" s="516"/>
      <c r="F15" s="516"/>
      <c r="H15" s="400"/>
      <c r="I15" s="400"/>
      <c r="J15" s="400"/>
      <c r="K15" s="400"/>
      <c r="L15" s="400"/>
      <c r="M15" s="400"/>
    </row>
    <row r="16" spans="1:13" s="546" customFormat="1" x14ac:dyDescent="0.2">
      <c r="A16" s="895" t="s">
        <v>486</v>
      </c>
      <c r="B16" s="739">
        <f>SUM(B9:B15)</f>
        <v>213403.4</v>
      </c>
      <c r="C16" s="739">
        <f t="shared" ref="C16:F16" si="0">SUM(C9:C15)</f>
        <v>228811</v>
      </c>
      <c r="D16" s="739">
        <f t="shared" si="0"/>
        <v>231690.185</v>
      </c>
      <c r="E16" s="739">
        <f t="shared" si="0"/>
        <v>230355.818</v>
      </c>
      <c r="F16" s="739">
        <f t="shared" si="0"/>
        <v>231975.22865900383</v>
      </c>
      <c r="H16" s="400"/>
      <c r="I16" s="400"/>
      <c r="J16" s="400"/>
      <c r="K16" s="400"/>
      <c r="L16" s="400"/>
      <c r="M16" s="400"/>
    </row>
    <row r="17" spans="1:13" s="546" customFormat="1" x14ac:dyDescent="0.2">
      <c r="A17" s="895"/>
      <c r="B17" s="739"/>
      <c r="C17" s="739"/>
      <c r="D17" s="739"/>
      <c r="E17" s="739"/>
      <c r="F17" s="739"/>
      <c r="H17" s="400"/>
      <c r="I17" s="400"/>
      <c r="J17" s="400"/>
      <c r="K17" s="400"/>
      <c r="L17" s="400"/>
      <c r="M17" s="400"/>
    </row>
    <row r="18" spans="1:13" s="546" customFormat="1" x14ac:dyDescent="0.2">
      <c r="A18" s="908" t="s">
        <v>487</v>
      </c>
      <c r="B18" s="739"/>
      <c r="C18" s="404"/>
      <c r="D18" s="739"/>
      <c r="E18" s="739"/>
      <c r="F18" s="739"/>
      <c r="H18" s="400"/>
      <c r="I18" s="400"/>
      <c r="J18" s="400"/>
      <c r="K18" s="400"/>
      <c r="L18" s="400"/>
      <c r="M18" s="400"/>
    </row>
    <row r="19" spans="1:13" s="546" customFormat="1" x14ac:dyDescent="0.2">
      <c r="A19" s="895" t="s">
        <v>159</v>
      </c>
      <c r="B19" s="739">
        <v>97120.9</v>
      </c>
      <c r="C19" s="739">
        <v>101410</v>
      </c>
      <c r="D19" s="739">
        <v>101944.73999999996</v>
      </c>
      <c r="E19" s="739">
        <v>102398.67499999999</v>
      </c>
      <c r="F19" s="739">
        <v>102006.34291187739</v>
      </c>
      <c r="H19" s="400"/>
      <c r="I19" s="400"/>
      <c r="J19" s="400"/>
      <c r="K19" s="400"/>
      <c r="L19" s="400"/>
      <c r="M19" s="400"/>
    </row>
    <row r="20" spans="1:13" s="546" customFormat="1" x14ac:dyDescent="0.2">
      <c r="A20" s="895" t="s">
        <v>485</v>
      </c>
      <c r="B20" s="739">
        <v>64748.5</v>
      </c>
      <c r="C20" s="739">
        <v>66955</v>
      </c>
      <c r="D20" s="739">
        <v>67885.229999999981</v>
      </c>
      <c r="E20" s="739">
        <v>69357.549999999988</v>
      </c>
      <c r="F20" s="739">
        <v>70759.81226053639</v>
      </c>
      <c r="H20" s="400"/>
      <c r="I20" s="400"/>
      <c r="J20" s="400"/>
      <c r="K20" s="400"/>
      <c r="L20" s="400"/>
      <c r="M20" s="400"/>
    </row>
    <row r="21" spans="1:13" s="546" customFormat="1" ht="5.0999999999999996" customHeight="1" x14ac:dyDescent="0.2">
      <c r="A21" s="882"/>
      <c r="B21" s="516"/>
      <c r="C21" s="516"/>
      <c r="D21" s="516"/>
      <c r="E21" s="516"/>
      <c r="F21" s="516"/>
      <c r="H21" s="400"/>
      <c r="I21" s="400"/>
      <c r="J21" s="400"/>
      <c r="K21" s="400"/>
      <c r="L21" s="400"/>
      <c r="M21" s="400"/>
    </row>
    <row r="22" spans="1:13" s="546" customFormat="1" x14ac:dyDescent="0.2">
      <c r="A22" s="895" t="s">
        <v>489</v>
      </c>
      <c r="B22" s="739">
        <f>SUM(B19:B21)</f>
        <v>161869.4</v>
      </c>
      <c r="C22" s="739">
        <f t="shared" ref="C22:F22" si="1">SUM(C19:C21)</f>
        <v>168365</v>
      </c>
      <c r="D22" s="739">
        <f t="shared" si="1"/>
        <v>169829.96999999994</v>
      </c>
      <c r="E22" s="739">
        <f t="shared" si="1"/>
        <v>171756.22499999998</v>
      </c>
      <c r="F22" s="739">
        <f t="shared" si="1"/>
        <v>172766.1551724138</v>
      </c>
      <c r="H22" s="400"/>
      <c r="I22" s="400"/>
      <c r="J22" s="400"/>
      <c r="K22" s="400"/>
      <c r="L22" s="400"/>
      <c r="M22" s="400"/>
    </row>
    <row r="23" spans="1:13" s="546" customFormat="1" x14ac:dyDescent="0.2">
      <c r="A23" s="895"/>
      <c r="B23" s="739"/>
      <c r="C23" s="739"/>
      <c r="D23" s="739"/>
      <c r="E23" s="739"/>
      <c r="F23" s="739"/>
      <c r="H23" s="400"/>
      <c r="I23" s="400"/>
      <c r="J23" s="400"/>
      <c r="K23" s="400"/>
      <c r="L23" s="400"/>
      <c r="M23" s="400"/>
    </row>
    <row r="24" spans="1:13" ht="21" customHeight="1" x14ac:dyDescent="0.2">
      <c r="A24" s="904" t="s">
        <v>490</v>
      </c>
      <c r="B24" s="909">
        <f>+B22+B16</f>
        <v>375272.8</v>
      </c>
      <c r="C24" s="909">
        <f>+C22+C16</f>
        <v>397176</v>
      </c>
      <c r="D24" s="909">
        <f t="shared" ref="D24:F24" si="2">+D22+D16</f>
        <v>401520.15499999991</v>
      </c>
      <c r="E24" s="909">
        <f t="shared" si="2"/>
        <v>402112.04299999995</v>
      </c>
      <c r="F24" s="909">
        <f t="shared" si="2"/>
        <v>404741.38383141765</v>
      </c>
    </row>
    <row r="25" spans="1:13" ht="9" customHeight="1" x14ac:dyDescent="0.2">
      <c r="A25" s="883"/>
      <c r="B25" s="883"/>
      <c r="C25" s="883"/>
      <c r="D25" s="883"/>
      <c r="E25" s="111"/>
      <c r="F25" s="111"/>
    </row>
    <row r="26" spans="1:13" x14ac:dyDescent="0.2">
      <c r="A26" s="886" t="s">
        <v>491</v>
      </c>
      <c r="B26" s="910">
        <v>147.13</v>
      </c>
      <c r="C26" s="910">
        <v>151.47</v>
      </c>
      <c r="D26" s="910">
        <v>154.06</v>
      </c>
      <c r="E26" s="910">
        <v>156.62</v>
      </c>
      <c r="F26" s="910">
        <f>+J!F15</f>
        <v>186.15</v>
      </c>
    </row>
    <row r="27" spans="1:13" ht="25.5" customHeight="1" x14ac:dyDescent="0.2">
      <c r="A27" s="912" t="s">
        <v>493</v>
      </c>
      <c r="B27" s="912"/>
      <c r="C27" s="912"/>
      <c r="D27" s="912"/>
      <c r="E27" s="913"/>
      <c r="F27" s="913"/>
    </row>
    <row r="28" spans="1:13" ht="25.5" customHeight="1" x14ac:dyDescent="0.2">
      <c r="A28" s="905" t="s">
        <v>481</v>
      </c>
      <c r="B28" s="912"/>
      <c r="C28" s="912"/>
      <c r="D28" s="912"/>
      <c r="E28" s="913"/>
      <c r="F28" s="913"/>
    </row>
    <row r="29" spans="1:13" ht="19.5" customHeight="1" x14ac:dyDescent="0.2">
      <c r="A29" s="890" t="s">
        <v>482</v>
      </c>
      <c r="B29" s="914">
        <f>+B9*B$26</f>
        <v>2267567.56</v>
      </c>
      <c r="C29" s="914">
        <f t="shared" ref="C29:D34" si="3">+C9*C$26</f>
        <v>2427670.2779999999</v>
      </c>
      <c r="D29" s="914">
        <f>+D9*D$26</f>
        <v>2719487.9181000004</v>
      </c>
      <c r="E29" s="914">
        <f t="shared" ref="B29:F34" si="4">+E9*E$26</f>
        <v>2830005.62176</v>
      </c>
      <c r="F29" s="914">
        <f t="shared" si="4"/>
        <v>3350703.1952183908</v>
      </c>
    </row>
    <row r="30" spans="1:13" x14ac:dyDescent="0.2">
      <c r="A30" s="890" t="s">
        <v>483</v>
      </c>
      <c r="B30" s="739">
        <f t="shared" ref="B30:B33" si="5">+B10*B$26</f>
        <v>153015.19999999998</v>
      </c>
      <c r="C30" s="739">
        <f>+C10*C$26</f>
        <v>124205.4</v>
      </c>
      <c r="D30" s="739">
        <f t="shared" si="3"/>
        <v>107911.327</v>
      </c>
      <c r="E30" s="739">
        <f t="shared" si="4"/>
        <v>91290.665600000008</v>
      </c>
      <c r="F30" s="739">
        <f t="shared" si="4"/>
        <v>108087.39126436782</v>
      </c>
    </row>
    <row r="31" spans="1:13" x14ac:dyDescent="0.2">
      <c r="A31" s="895" t="s">
        <v>484</v>
      </c>
      <c r="B31" s="111">
        <f t="shared" si="5"/>
        <v>316329.5</v>
      </c>
      <c r="C31" s="111">
        <f>+C11*C$26</f>
        <v>232718.508</v>
      </c>
      <c r="D31" s="111">
        <f t="shared" si="3"/>
        <v>243591.96900000001</v>
      </c>
      <c r="E31" s="111">
        <f t="shared" si="4"/>
        <v>186390.3296</v>
      </c>
      <c r="F31" s="111">
        <f t="shared" si="4"/>
        <v>220684.60505747126</v>
      </c>
    </row>
    <row r="32" spans="1:13" x14ac:dyDescent="0.2">
      <c r="A32" s="895" t="s">
        <v>485</v>
      </c>
      <c r="B32" s="111">
        <f t="shared" si="5"/>
        <v>17773304</v>
      </c>
      <c r="C32" s="111">
        <f t="shared" si="3"/>
        <v>18962589.888</v>
      </c>
      <c r="D32" s="111">
        <f t="shared" si="3"/>
        <v>19065417.221699998</v>
      </c>
      <c r="E32" s="111">
        <f t="shared" si="4"/>
        <v>19412154.699800003</v>
      </c>
      <c r="F32" s="111">
        <f t="shared" si="4"/>
        <v>23449577.536436789</v>
      </c>
    </row>
    <row r="33" spans="1:6" x14ac:dyDescent="0.2">
      <c r="A33" s="895" t="s">
        <v>403</v>
      </c>
      <c r="B33" s="111">
        <f t="shared" si="5"/>
        <v>9535848.4120000005</v>
      </c>
      <c r="C33" s="111">
        <f t="shared" si="3"/>
        <v>11256917.166000001</v>
      </c>
      <c r="D33" s="111">
        <f t="shared" si="3"/>
        <v>11672894.3397</v>
      </c>
      <c r="E33" s="111">
        <f t="shared" si="4"/>
        <v>11451138.172999997</v>
      </c>
      <c r="F33" s="111">
        <f t="shared" si="4"/>
        <v>13558052.666091951</v>
      </c>
    </row>
    <row r="34" spans="1:6" x14ac:dyDescent="0.2">
      <c r="A34" s="915" t="s">
        <v>352</v>
      </c>
      <c r="B34" s="111">
        <f t="shared" si="4"/>
        <v>1351977.57</v>
      </c>
      <c r="C34" s="111">
        <f t="shared" si="3"/>
        <v>1653900.93</v>
      </c>
      <c r="D34" s="111">
        <f t="shared" si="3"/>
        <v>1884887.1256000008</v>
      </c>
      <c r="E34" s="111">
        <f t="shared" si="4"/>
        <v>2107348.7253999999</v>
      </c>
      <c r="F34" s="111">
        <f t="shared" si="4"/>
        <v>2495083.4208045979</v>
      </c>
    </row>
    <row r="35" spans="1:6" hidden="1" x14ac:dyDescent="0.2">
      <c r="A35" s="895" t="s">
        <v>494</v>
      </c>
      <c r="B35" s="111">
        <v>0</v>
      </c>
      <c r="C35" s="111">
        <v>0</v>
      </c>
      <c r="D35" s="111">
        <v>0</v>
      </c>
      <c r="E35" s="111">
        <v>0</v>
      </c>
      <c r="F35" s="111">
        <v>0</v>
      </c>
    </row>
    <row r="36" spans="1:6" x14ac:dyDescent="0.2">
      <c r="A36" s="895" t="s">
        <v>495</v>
      </c>
      <c r="B36" s="111">
        <v>618160.86</v>
      </c>
      <c r="C36" s="111">
        <v>1095448.6200000001</v>
      </c>
      <c r="D36" s="111">
        <v>883663.14</v>
      </c>
      <c r="E36" s="111">
        <v>866070.87999999989</v>
      </c>
      <c r="F36" s="111">
        <v>892053.00639999995</v>
      </c>
    </row>
    <row r="37" spans="1:6" ht="5.0999999999999996" customHeight="1" x14ac:dyDescent="0.2">
      <c r="A37" s="882"/>
      <c r="B37" s="113"/>
      <c r="C37" s="113"/>
      <c r="D37" s="113"/>
      <c r="E37" s="113"/>
      <c r="F37" s="113"/>
    </row>
    <row r="38" spans="1:6" x14ac:dyDescent="0.2">
      <c r="A38" s="895" t="s">
        <v>496</v>
      </c>
      <c r="B38" s="914">
        <f t="shared" ref="B38:F38" si="6">SUM(B29:B37)</f>
        <v>32016203.102000002</v>
      </c>
      <c r="C38" s="914">
        <f t="shared" si="6"/>
        <v>35753450.789999999</v>
      </c>
      <c r="D38" s="914">
        <f t="shared" si="6"/>
        <v>36577853.041100003</v>
      </c>
      <c r="E38" s="914">
        <f t="shared" si="6"/>
        <v>36944399.09516</v>
      </c>
      <c r="F38" s="914">
        <f t="shared" si="6"/>
        <v>44074241.821273565</v>
      </c>
    </row>
    <row r="39" spans="1:6" x14ac:dyDescent="0.2">
      <c r="A39" s="895"/>
      <c r="B39" s="111"/>
      <c r="C39" s="111"/>
      <c r="D39" s="111"/>
      <c r="E39" s="111"/>
      <c r="F39" s="111"/>
    </row>
    <row r="40" spans="1:6" x14ac:dyDescent="0.2">
      <c r="A40" s="908" t="s">
        <v>487</v>
      </c>
      <c r="B40" s="111"/>
      <c r="C40" s="111"/>
      <c r="D40" s="111"/>
      <c r="E40" s="111"/>
      <c r="F40" s="111"/>
    </row>
    <row r="41" spans="1:6" x14ac:dyDescent="0.2">
      <c r="A41" s="895" t="s">
        <v>159</v>
      </c>
      <c r="B41" s="914">
        <f t="shared" ref="B41:C42" si="7">+B19*B$26</f>
        <v>14289398.016999999</v>
      </c>
      <c r="C41" s="914">
        <f t="shared" si="7"/>
        <v>15360572.699999999</v>
      </c>
      <c r="D41" s="914">
        <f>+D19*D$26</f>
        <v>15705606.644399995</v>
      </c>
      <c r="E41" s="914">
        <f t="shared" ref="E41:F42" si="8">+E19*E$26</f>
        <v>16037680.478499999</v>
      </c>
      <c r="F41" s="914">
        <f t="shared" si="8"/>
        <v>18988480.733045977</v>
      </c>
    </row>
    <row r="42" spans="1:6" x14ac:dyDescent="0.2">
      <c r="A42" s="895" t="s">
        <v>485</v>
      </c>
      <c r="B42" s="111">
        <f t="shared" si="7"/>
        <v>9526446.8049999997</v>
      </c>
      <c r="C42" s="111">
        <f t="shared" si="7"/>
        <v>10141673.85</v>
      </c>
      <c r="D42" s="111">
        <f>+D20*D$26</f>
        <v>10458398.533799997</v>
      </c>
      <c r="E42" s="111">
        <f t="shared" si="8"/>
        <v>10862779.480999999</v>
      </c>
      <c r="F42" s="111">
        <f t="shared" si="8"/>
        <v>13171939.052298849</v>
      </c>
    </row>
    <row r="43" spans="1:6" ht="5.0999999999999996" customHeight="1" x14ac:dyDescent="0.2">
      <c r="A43" s="882"/>
      <c r="B43" s="113"/>
      <c r="C43" s="113"/>
      <c r="D43" s="113"/>
      <c r="E43" s="113"/>
      <c r="F43" s="113"/>
    </row>
    <row r="44" spans="1:6" x14ac:dyDescent="0.2">
      <c r="A44" s="895" t="s">
        <v>497</v>
      </c>
      <c r="B44" s="914">
        <f t="shared" ref="B44:F44" si="9">SUM(B41:B43)</f>
        <v>23815844.821999997</v>
      </c>
      <c r="C44" s="914">
        <f t="shared" si="9"/>
        <v>25502246.549999997</v>
      </c>
      <c r="D44" s="914">
        <f>SUM(D41:D43)</f>
        <v>26164005.178199992</v>
      </c>
      <c r="E44" s="914">
        <f t="shared" si="9"/>
        <v>26900459.9595</v>
      </c>
      <c r="F44" s="914">
        <f t="shared" si="9"/>
        <v>32160419.785344824</v>
      </c>
    </row>
    <row r="45" spans="1:6" ht="5.0999999999999996" customHeight="1" x14ac:dyDescent="0.2">
      <c r="A45" s="882"/>
      <c r="B45" s="113"/>
      <c r="C45" s="113"/>
      <c r="D45" s="113"/>
      <c r="E45" s="113"/>
      <c r="F45" s="113"/>
    </row>
    <row r="46" spans="1:6" x14ac:dyDescent="0.2">
      <c r="A46" s="886" t="s">
        <v>493</v>
      </c>
      <c r="B46" s="916">
        <f t="shared" ref="B46:F46" si="10">+B44+B38</f>
        <v>55832047.923999995</v>
      </c>
      <c r="C46" s="916">
        <f t="shared" si="10"/>
        <v>61255697.339999996</v>
      </c>
      <c r="D46" s="916">
        <f t="shared" si="10"/>
        <v>62741858.219299994</v>
      </c>
      <c r="E46" s="916">
        <f t="shared" si="10"/>
        <v>63844859.05466</v>
      </c>
      <c r="F46" s="916">
        <f t="shared" si="10"/>
        <v>76234661.606618389</v>
      </c>
    </row>
    <row r="47" spans="1:6" x14ac:dyDescent="0.2">
      <c r="E47" s="902"/>
      <c r="F47" s="902"/>
    </row>
    <row r="48" spans="1:6" outlineLevel="1" x14ac:dyDescent="0.2">
      <c r="A48" s="403" t="s">
        <v>329</v>
      </c>
      <c r="B48" s="404"/>
      <c r="C48" s="404"/>
      <c r="D48" s="404"/>
      <c r="E48" s="404"/>
      <c r="F48" s="404"/>
    </row>
    <row r="49" spans="1:6" outlineLevel="1" x14ac:dyDescent="0.2"/>
    <row r="50" spans="1:6" outlineLevel="1" x14ac:dyDescent="0.2">
      <c r="A50" s="1066"/>
      <c r="B50" s="150"/>
      <c r="C50" s="150"/>
      <c r="D50" s="150"/>
      <c r="E50" s="68"/>
      <c r="F50" s="68"/>
    </row>
    <row r="51" spans="1:6" outlineLevel="1" x14ac:dyDescent="0.2">
      <c r="A51" s="1066"/>
      <c r="B51" s="150"/>
      <c r="C51" s="150"/>
      <c r="D51" s="150"/>
      <c r="E51" s="68"/>
      <c r="F51" s="68"/>
    </row>
    <row r="52" spans="1:6" x14ac:dyDescent="0.2">
      <c r="B52" s="902"/>
      <c r="C52" s="902"/>
      <c r="D52" s="902"/>
    </row>
    <row r="53" spans="1:6" x14ac:dyDescent="0.2">
      <c r="B53" s="159"/>
      <c r="C53" s="917"/>
      <c r="D53" s="917"/>
    </row>
    <row r="54" spans="1:6" x14ac:dyDescent="0.2">
      <c r="B54" s="902"/>
      <c r="C54" s="902"/>
      <c r="D54" s="902"/>
    </row>
    <row r="55" spans="1:6" x14ac:dyDescent="0.2">
      <c r="B55" s="68"/>
      <c r="C55" s="68"/>
      <c r="D55" s="68"/>
    </row>
  </sheetData>
  <mergeCells count="1">
    <mergeCell ref="B6:D6"/>
  </mergeCells>
  <pageMargins left="1" right="0.75" top="0.75" bottom="0.75" header="0.5" footer="0.5"/>
  <pageSetup scale="83" fitToHeight="2" orientation="landscape" r:id="rId1"/>
  <headerFooter>
    <oddFooter>&amp;L&amp;KFF0000Final Rate Application&amp;CPage &amp;P of &amp;N&amp;R02/10/2017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F55"/>
  <sheetViews>
    <sheetView topLeftCell="A46" workbookViewId="0">
      <selection activeCell="A46" sqref="A46"/>
    </sheetView>
  </sheetViews>
  <sheetFormatPr defaultRowHeight="14.25" x14ac:dyDescent="0.2"/>
  <cols>
    <col min="1" max="1" width="93.85546875" style="14" customWidth="1"/>
    <col min="2" max="2" width="0.7109375" style="14" customWidth="1"/>
    <col min="3" max="3" width="11.5703125" style="63" customWidth="1"/>
    <col min="4" max="4" width="9.140625" style="14"/>
    <col min="5" max="5" width="9.42578125" style="14" bestFit="1" customWidth="1"/>
    <col min="6" max="16384" width="9.140625" style="14"/>
  </cols>
  <sheetData>
    <row r="1" spans="1:3" ht="15" x14ac:dyDescent="0.25">
      <c r="A1" s="1077" t="s">
        <v>54</v>
      </c>
      <c r="B1" s="1077"/>
      <c r="C1" s="1077"/>
    </row>
    <row r="2" spans="1:3" ht="15.75" customHeight="1" x14ac:dyDescent="0.25">
      <c r="A2" s="1077" t="s">
        <v>55</v>
      </c>
      <c r="B2" s="1077"/>
      <c r="C2" s="1077"/>
    </row>
    <row r="3" spans="1:3" ht="15.75" customHeight="1" x14ac:dyDescent="0.25">
      <c r="A3" s="1077" t="s">
        <v>4</v>
      </c>
      <c r="B3" s="1077"/>
      <c r="C3" s="1077"/>
    </row>
    <row r="4" spans="1:3" ht="15.75" customHeight="1" x14ac:dyDescent="0.25">
      <c r="A4" s="1078" t="s">
        <v>56</v>
      </c>
      <c r="B4" s="1078"/>
      <c r="C4" s="1078"/>
    </row>
    <row r="7" spans="1:3" ht="15.75" customHeight="1" x14ac:dyDescent="0.25">
      <c r="A7" s="15"/>
      <c r="B7" s="16"/>
      <c r="C7" s="17"/>
    </row>
    <row r="8" spans="1:3" ht="15.75" customHeight="1" x14ac:dyDescent="0.25">
      <c r="A8" s="18" t="s">
        <v>57</v>
      </c>
      <c r="B8" s="19"/>
      <c r="C8" s="20" t="s">
        <v>58</v>
      </c>
    </row>
    <row r="9" spans="1:3" ht="15.75" customHeight="1" x14ac:dyDescent="0.25">
      <c r="A9" s="18"/>
      <c r="B9" s="19"/>
      <c r="C9" s="21"/>
    </row>
    <row r="10" spans="1:3" ht="21.75" customHeight="1" x14ac:dyDescent="0.25">
      <c r="A10" s="22" t="s">
        <v>59</v>
      </c>
      <c r="B10" s="23"/>
      <c r="C10" s="24"/>
    </row>
    <row r="11" spans="1:3" ht="18.75" customHeight="1" x14ac:dyDescent="0.25">
      <c r="A11" s="25" t="s">
        <v>60</v>
      </c>
      <c r="B11" s="26"/>
      <c r="C11" s="27"/>
    </row>
    <row r="12" spans="1:3" ht="15.75" customHeight="1" x14ac:dyDescent="0.25">
      <c r="A12" s="28" t="s">
        <v>61</v>
      </c>
      <c r="B12" s="26"/>
      <c r="C12" s="29">
        <v>20</v>
      </c>
    </row>
    <row r="13" spans="1:3" ht="18.75" customHeight="1" x14ac:dyDescent="0.25">
      <c r="A13" s="30" t="s">
        <v>62</v>
      </c>
      <c r="B13" s="23"/>
      <c r="C13" s="29"/>
    </row>
    <row r="14" spans="1:3" ht="15.75" customHeight="1" x14ac:dyDescent="0.2">
      <c r="A14" s="31" t="s">
        <v>63</v>
      </c>
      <c r="B14" s="32"/>
      <c r="C14" s="33">
        <v>5.22</v>
      </c>
    </row>
    <row r="15" spans="1:3" ht="18.75" customHeight="1" x14ac:dyDescent="0.25">
      <c r="A15" s="34" t="s">
        <v>64</v>
      </c>
      <c r="B15" s="35"/>
      <c r="C15" s="29"/>
    </row>
    <row r="16" spans="1:3" ht="15.75" customHeight="1" x14ac:dyDescent="0.2">
      <c r="A16" s="28" t="s">
        <v>65</v>
      </c>
      <c r="B16" s="36"/>
      <c r="C16" s="33">
        <v>5.22</v>
      </c>
    </row>
    <row r="17" spans="1:6" ht="18.75" customHeight="1" x14ac:dyDescent="0.25">
      <c r="A17" s="34" t="s">
        <v>66</v>
      </c>
      <c r="B17" s="37"/>
      <c r="C17" s="29" t="s">
        <v>67</v>
      </c>
    </row>
    <row r="18" spans="1:6" ht="28.5" x14ac:dyDescent="0.2">
      <c r="A18" s="38" t="s">
        <v>68</v>
      </c>
      <c r="B18" s="39"/>
      <c r="C18" s="29">
        <v>11.521518332049064</v>
      </c>
    </row>
    <row r="19" spans="1:6" ht="28.5" x14ac:dyDescent="0.2">
      <c r="A19" s="38" t="s">
        <v>69</v>
      </c>
      <c r="B19" s="32"/>
      <c r="C19" s="29">
        <v>12.492916355775721</v>
      </c>
    </row>
    <row r="20" spans="1:6" ht="15.75" customHeight="1" x14ac:dyDescent="0.2">
      <c r="A20" s="40" t="s">
        <v>70</v>
      </c>
      <c r="B20" s="35"/>
      <c r="C20" s="33">
        <v>6.75</v>
      </c>
    </row>
    <row r="21" spans="1:6" s="42" customFormat="1" x14ac:dyDescent="0.2">
      <c r="A21" s="40"/>
      <c r="B21" s="35"/>
      <c r="C21" s="41"/>
      <c r="D21" s="14"/>
      <c r="E21" s="14"/>
      <c r="F21" s="14"/>
    </row>
    <row r="22" spans="1:6" ht="21.75" customHeight="1" x14ac:dyDescent="0.25">
      <c r="A22" s="22" t="s">
        <v>71</v>
      </c>
      <c r="B22" s="43"/>
      <c r="C22" s="29"/>
    </row>
    <row r="23" spans="1:6" ht="18.75" customHeight="1" x14ac:dyDescent="0.25">
      <c r="A23" s="30" t="s">
        <v>60</v>
      </c>
      <c r="B23" s="23"/>
      <c r="C23" s="44"/>
    </row>
    <row r="24" spans="1:6" ht="15.75" customHeight="1" x14ac:dyDescent="0.25">
      <c r="A24" s="28" t="s">
        <v>61</v>
      </c>
      <c r="B24" s="26"/>
      <c r="C24" s="29">
        <v>5</v>
      </c>
    </row>
    <row r="25" spans="1:6" ht="18.75" customHeight="1" x14ac:dyDescent="0.25">
      <c r="A25" s="45" t="s">
        <v>72</v>
      </c>
      <c r="B25" s="37"/>
      <c r="C25" s="29" t="s">
        <v>67</v>
      </c>
    </row>
    <row r="26" spans="1:6" ht="42.75" x14ac:dyDescent="0.2">
      <c r="A26" s="31" t="s">
        <v>73</v>
      </c>
      <c r="B26" s="46"/>
      <c r="C26" s="29"/>
    </row>
    <row r="27" spans="1:6" ht="15.75" customHeight="1" x14ac:dyDescent="0.2">
      <c r="A27" s="28" t="s">
        <v>65</v>
      </c>
      <c r="B27" s="36"/>
      <c r="C27" s="29">
        <v>24.5</v>
      </c>
    </row>
    <row r="28" spans="1:6" ht="15.75" customHeight="1" x14ac:dyDescent="0.2">
      <c r="A28" s="28" t="s">
        <v>74</v>
      </c>
      <c r="B28" s="36"/>
      <c r="C28" s="33">
        <v>154.63</v>
      </c>
    </row>
    <row r="29" spans="1:6" ht="18.75" customHeight="1" x14ac:dyDescent="0.25">
      <c r="A29" s="47" t="s">
        <v>75</v>
      </c>
      <c r="B29" s="48"/>
      <c r="C29" s="29"/>
    </row>
    <row r="30" spans="1:6" ht="42.75" x14ac:dyDescent="0.2">
      <c r="A30" s="38" t="s">
        <v>76</v>
      </c>
      <c r="B30" s="48"/>
      <c r="C30" s="29"/>
    </row>
    <row r="31" spans="1:6" ht="42" customHeight="1" x14ac:dyDescent="0.2">
      <c r="A31" s="38" t="s">
        <v>77</v>
      </c>
      <c r="B31" s="48"/>
      <c r="C31" s="29"/>
    </row>
    <row r="32" spans="1:6" ht="15.75" customHeight="1" x14ac:dyDescent="0.2">
      <c r="A32" s="40" t="s">
        <v>78</v>
      </c>
      <c r="B32" s="35"/>
      <c r="C32" s="29">
        <v>6.75</v>
      </c>
    </row>
    <row r="33" spans="1:3" ht="42.75" x14ac:dyDescent="0.2">
      <c r="A33" s="38" t="s">
        <v>79</v>
      </c>
      <c r="B33" s="48"/>
      <c r="C33" s="29"/>
    </row>
    <row r="34" spans="1:3" x14ac:dyDescent="0.2">
      <c r="A34" s="49"/>
      <c r="B34" s="49"/>
      <c r="C34" s="50"/>
    </row>
    <row r="35" spans="1:3" ht="21.75" customHeight="1" x14ac:dyDescent="0.25">
      <c r="A35" s="22" t="s">
        <v>80</v>
      </c>
      <c r="B35" s="51"/>
      <c r="C35" s="29"/>
    </row>
    <row r="36" spans="1:3" ht="29.25" x14ac:dyDescent="0.25">
      <c r="A36" s="52" t="s">
        <v>81</v>
      </c>
      <c r="B36" s="51"/>
      <c r="C36" s="29"/>
    </row>
    <row r="37" spans="1:3" ht="57.75" x14ac:dyDescent="0.25">
      <c r="A37" s="52" t="s">
        <v>82</v>
      </c>
      <c r="B37" s="51"/>
      <c r="C37" s="29"/>
    </row>
    <row r="38" spans="1:3" ht="100.5" x14ac:dyDescent="0.25">
      <c r="A38" s="38" t="s">
        <v>83</v>
      </c>
      <c r="B38" s="51"/>
      <c r="C38" s="29"/>
    </row>
    <row r="39" spans="1:3" ht="71.25" x14ac:dyDescent="0.2">
      <c r="A39" s="53" t="s">
        <v>84</v>
      </c>
      <c r="B39" s="43"/>
      <c r="C39" s="29"/>
    </row>
    <row r="40" spans="1:3" ht="42.75" x14ac:dyDescent="0.2">
      <c r="A40" s="53" t="s">
        <v>85</v>
      </c>
      <c r="B40" s="43"/>
      <c r="C40" s="29"/>
    </row>
    <row r="41" spans="1:3" ht="71.25" x14ac:dyDescent="0.2">
      <c r="A41" s="38" t="s">
        <v>86</v>
      </c>
      <c r="B41" s="43"/>
      <c r="C41" s="29"/>
    </row>
    <row r="42" spans="1:3" ht="42.75" x14ac:dyDescent="0.2">
      <c r="A42" s="38" t="s">
        <v>87</v>
      </c>
      <c r="B42" s="39"/>
      <c r="C42" s="41"/>
    </row>
    <row r="43" spans="1:3" ht="42.75" x14ac:dyDescent="0.2">
      <c r="A43" s="38" t="s">
        <v>88</v>
      </c>
      <c r="B43" s="54"/>
      <c r="C43" s="29"/>
    </row>
    <row r="44" spans="1:3" ht="30" customHeight="1" x14ac:dyDescent="0.2">
      <c r="A44" s="55" t="s">
        <v>89</v>
      </c>
      <c r="B44" s="54"/>
      <c r="C44" s="29"/>
    </row>
    <row r="45" spans="1:3" ht="42.75" x14ac:dyDescent="0.2">
      <c r="A45" s="38" t="s">
        <v>90</v>
      </c>
      <c r="B45" s="54"/>
      <c r="C45" s="29"/>
    </row>
    <row r="46" spans="1:3" ht="57" customHeight="1" x14ac:dyDescent="0.2">
      <c r="A46" s="38" t="s">
        <v>91</v>
      </c>
      <c r="B46" s="39"/>
      <c r="C46" s="29"/>
    </row>
    <row r="47" spans="1:3" ht="85.5" x14ac:dyDescent="0.2">
      <c r="A47" s="38" t="s">
        <v>92</v>
      </c>
      <c r="B47" s="39"/>
      <c r="C47" s="56"/>
    </row>
    <row r="48" spans="1:3" ht="28.5" x14ac:dyDescent="0.2">
      <c r="A48" s="38" t="s">
        <v>93</v>
      </c>
      <c r="B48" s="43"/>
      <c r="C48" s="56"/>
    </row>
    <row r="49" spans="1:3" ht="57" x14ac:dyDescent="0.2">
      <c r="A49" s="38" t="s">
        <v>94</v>
      </c>
      <c r="B49" s="43"/>
      <c r="C49" s="56"/>
    </row>
    <row r="50" spans="1:3" ht="45" customHeight="1" x14ac:dyDescent="0.2">
      <c r="A50" s="38" t="s">
        <v>95</v>
      </c>
      <c r="B50" s="43"/>
      <c r="C50" s="57"/>
    </row>
    <row r="51" spans="1:3" ht="59.25" customHeight="1" x14ac:dyDescent="0.2">
      <c r="A51" s="55" t="s">
        <v>96</v>
      </c>
      <c r="B51" s="43"/>
      <c r="C51" s="57"/>
    </row>
    <row r="52" spans="1:3" ht="15.75" customHeight="1" x14ac:dyDescent="0.2">
      <c r="A52" s="58" t="s">
        <v>97</v>
      </c>
      <c r="B52" s="59"/>
      <c r="C52" s="60"/>
    </row>
    <row r="53" spans="1:3" ht="15.75" customHeight="1" x14ac:dyDescent="0.2">
      <c r="A53" s="58" t="s">
        <v>98</v>
      </c>
      <c r="B53" s="59"/>
      <c r="C53" s="60"/>
    </row>
    <row r="54" spans="1:3" x14ac:dyDescent="0.2">
      <c r="C54" s="61"/>
    </row>
    <row r="55" spans="1:3" x14ac:dyDescent="0.2">
      <c r="C55" s="62"/>
    </row>
  </sheetData>
  <mergeCells count="4">
    <mergeCell ref="A1:C1"/>
    <mergeCell ref="A2:C2"/>
    <mergeCell ref="A3:C3"/>
    <mergeCell ref="A4:C4"/>
  </mergeCells>
  <pageMargins left="0.75" right="0.75" top="0.75" bottom="0.75" header="0.5" footer="0.5"/>
  <pageSetup scale="71" fitToHeight="2" orientation="portrait" r:id="rId1"/>
  <headerFooter alignWithMargins="0">
    <oddFooter>&amp;L&amp;KFF0000Final Rate Application&amp;CPage &amp;P of &amp;N&amp;R02/10/2017</oddFooter>
  </headerFooter>
  <rowBreaks count="1" manualBreakCount="1">
    <brk id="38" max="2"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outlinePr showOutlineSymbols="0"/>
  </sheetPr>
  <dimension ref="A1:F82"/>
  <sheetViews>
    <sheetView workbookViewId="0">
      <pane xSplit="1" ySplit="7" topLeftCell="B69" activePane="bottomRight" state="frozen"/>
      <selection sqref="A1:DL181"/>
      <selection pane="topRight" sqref="A1:DL181"/>
      <selection pane="bottomLeft" sqref="A1:DL181"/>
      <selection pane="bottomRight" activeCell="B69" sqref="B69"/>
    </sheetView>
  </sheetViews>
  <sheetFormatPr defaultRowHeight="12.75" x14ac:dyDescent="0.2"/>
  <cols>
    <col min="1" max="1" width="29.85546875" style="400" customWidth="1"/>
    <col min="2" max="4" width="17.7109375" style="68" customWidth="1"/>
    <col min="5" max="6" width="17.7109375" style="400" customWidth="1"/>
    <col min="7" max="16384" width="9.140625" style="400"/>
  </cols>
  <sheetData>
    <row r="1" spans="1:6" x14ac:dyDescent="0.2">
      <c r="A1" s="918" t="str">
        <f>B.2!$A$2</f>
        <v>Recology Sunset Scavenger/Recology Golden Gate</v>
      </c>
    </row>
    <row r="2" spans="1:6" ht="12.75" customHeight="1" x14ac:dyDescent="0.2">
      <c r="A2" s="919" t="s">
        <v>498</v>
      </c>
    </row>
    <row r="3" spans="1:6" ht="12.75" customHeight="1" x14ac:dyDescent="0.2">
      <c r="A3" s="920" t="s">
        <v>40</v>
      </c>
    </row>
    <row r="4" spans="1:6" ht="12.75" customHeight="1" x14ac:dyDescent="0.2">
      <c r="A4" s="921"/>
      <c r="E4" s="278" t="s">
        <v>215</v>
      </c>
      <c r="F4" s="278" t="s">
        <v>215</v>
      </c>
    </row>
    <row r="5" spans="1:6" ht="18" customHeight="1" x14ac:dyDescent="0.2">
      <c r="A5" s="922"/>
      <c r="B5" s="923"/>
      <c r="C5" s="923"/>
      <c r="D5" s="923"/>
      <c r="E5" s="924">
        <v>0.03</v>
      </c>
      <c r="F5" s="925">
        <v>0.03</v>
      </c>
    </row>
    <row r="6" spans="1:6" ht="18" customHeight="1" x14ac:dyDescent="0.2">
      <c r="A6" s="926"/>
      <c r="B6" s="1120" t="s">
        <v>216</v>
      </c>
      <c r="C6" s="1121"/>
      <c r="D6" s="1122"/>
      <c r="E6" s="509" t="s">
        <v>304</v>
      </c>
      <c r="F6" s="510" t="s">
        <v>267</v>
      </c>
    </row>
    <row r="7" spans="1:6" ht="19.5" customHeight="1" x14ac:dyDescent="0.2">
      <c r="A7" s="927" t="s">
        <v>499</v>
      </c>
      <c r="B7" s="874" t="s">
        <v>270</v>
      </c>
      <c r="C7" s="512" t="s">
        <v>271</v>
      </c>
      <c r="D7" s="512" t="s">
        <v>272</v>
      </c>
      <c r="E7" s="513" t="s">
        <v>273</v>
      </c>
      <c r="F7" s="411" t="s">
        <v>100</v>
      </c>
    </row>
    <row r="8" spans="1:6" x14ac:dyDescent="0.2">
      <c r="A8" s="531"/>
      <c r="B8" s="67"/>
      <c r="C8" s="67"/>
      <c r="D8" s="67"/>
      <c r="E8" s="534"/>
      <c r="F8" s="928"/>
    </row>
    <row r="9" spans="1:6" ht="5.25" customHeight="1" x14ac:dyDescent="0.2">
      <c r="A9" s="529"/>
      <c r="B9" s="861"/>
      <c r="C9" s="861"/>
      <c r="D9" s="861"/>
      <c r="E9" s="929"/>
      <c r="F9" s="930"/>
    </row>
    <row r="10" spans="1:6" ht="17.25" customHeight="1" x14ac:dyDescent="0.2">
      <c r="A10" s="931" t="s">
        <v>500</v>
      </c>
      <c r="B10" s="864"/>
      <c r="C10" s="864"/>
      <c r="D10" s="864"/>
      <c r="E10" s="554"/>
      <c r="F10" s="932"/>
    </row>
    <row r="11" spans="1:6" x14ac:dyDescent="0.2">
      <c r="A11" s="933" t="s">
        <v>325</v>
      </c>
      <c r="B11" s="934">
        <v>15232.34</v>
      </c>
      <c r="C11" s="934">
        <v>14369.39</v>
      </c>
      <c r="D11" s="934">
        <v>14008.840000000004</v>
      </c>
      <c r="E11" s="934">
        <v>14429.11</v>
      </c>
      <c r="F11" s="934">
        <v>14861.98</v>
      </c>
    </row>
    <row r="12" spans="1:6" x14ac:dyDescent="0.2">
      <c r="A12" s="531" t="s">
        <v>326</v>
      </c>
      <c r="B12" s="101">
        <v>12326.621358885011</v>
      </c>
      <c r="C12" s="101">
        <v>11943.22</v>
      </c>
      <c r="D12" s="101">
        <v>24409.27</v>
      </c>
      <c r="E12" s="101">
        <v>25141.55</v>
      </c>
      <c r="F12" s="101">
        <v>25895.8</v>
      </c>
    </row>
    <row r="13" spans="1:6" hidden="1" x14ac:dyDescent="0.2">
      <c r="A13" s="935" t="s">
        <v>324</v>
      </c>
      <c r="B13" s="101">
        <v>0</v>
      </c>
      <c r="C13" s="101">
        <v>0</v>
      </c>
      <c r="D13" s="101">
        <v>0</v>
      </c>
      <c r="E13" s="101">
        <v>0</v>
      </c>
      <c r="F13" s="101">
        <v>0</v>
      </c>
    </row>
    <row r="14" spans="1:6" hidden="1" x14ac:dyDescent="0.2">
      <c r="A14" s="531" t="s">
        <v>327</v>
      </c>
      <c r="B14" s="111">
        <v>0</v>
      </c>
      <c r="C14" s="111">
        <v>0</v>
      </c>
      <c r="D14" s="111">
        <v>0</v>
      </c>
      <c r="E14" s="101">
        <v>0</v>
      </c>
      <c r="F14" s="101">
        <v>0</v>
      </c>
    </row>
    <row r="15" spans="1:6" x14ac:dyDescent="0.2">
      <c r="A15" s="531" t="s">
        <v>328</v>
      </c>
      <c r="B15" s="101">
        <v>390.2370731707324</v>
      </c>
      <c r="C15" s="101">
        <v>519.63</v>
      </c>
      <c r="D15" s="101">
        <v>1197.31</v>
      </c>
      <c r="E15" s="101">
        <v>1233.23</v>
      </c>
      <c r="F15" s="101">
        <v>1270.23</v>
      </c>
    </row>
    <row r="16" spans="1:6" x14ac:dyDescent="0.2">
      <c r="A16" s="531" t="s">
        <v>501</v>
      </c>
      <c r="B16" s="101">
        <v>43440.289999999994</v>
      </c>
      <c r="C16" s="101">
        <v>41584.76</v>
      </c>
      <c r="D16" s="101">
        <v>35037.769999999997</v>
      </c>
      <c r="E16" s="101">
        <v>36088.9</v>
      </c>
      <c r="F16" s="101">
        <v>37171.57</v>
      </c>
    </row>
    <row r="17" spans="1:6" x14ac:dyDescent="0.2">
      <c r="A17" s="531" t="s">
        <v>502</v>
      </c>
      <c r="B17" s="101">
        <v>374732.14247386722</v>
      </c>
      <c r="C17" s="101">
        <v>375880.88</v>
      </c>
      <c r="D17" s="101">
        <v>375464.43</v>
      </c>
      <c r="E17" s="101">
        <v>386728.36</v>
      </c>
      <c r="F17" s="101">
        <v>355664.21</v>
      </c>
    </row>
    <row r="18" spans="1:6" x14ac:dyDescent="0.2">
      <c r="A18" s="531" t="s">
        <v>332</v>
      </c>
      <c r="B18" s="101">
        <v>52755.122160278741</v>
      </c>
      <c r="C18" s="101">
        <v>46681.760000000002</v>
      </c>
      <c r="D18" s="101">
        <v>54411.73</v>
      </c>
      <c r="E18" s="101">
        <v>56044.08</v>
      </c>
      <c r="F18" s="101">
        <v>57725.4</v>
      </c>
    </row>
    <row r="19" spans="1:6" x14ac:dyDescent="0.2">
      <c r="A19" s="531" t="s">
        <v>333</v>
      </c>
      <c r="B19" s="101">
        <v>182133.64857142861</v>
      </c>
      <c r="C19" s="101">
        <v>188430.19</v>
      </c>
      <c r="D19" s="101">
        <v>177801.41</v>
      </c>
      <c r="E19" s="101">
        <v>183135.45</v>
      </c>
      <c r="F19" s="101">
        <v>188629.51</v>
      </c>
    </row>
    <row r="20" spans="1:6" x14ac:dyDescent="0.2">
      <c r="A20" s="531" t="s">
        <v>334</v>
      </c>
      <c r="B20" s="101">
        <v>608.87</v>
      </c>
      <c r="C20" s="101">
        <v>610.88</v>
      </c>
      <c r="D20" s="101">
        <v>74.12</v>
      </c>
      <c r="E20" s="101">
        <v>76.34</v>
      </c>
      <c r="F20" s="101">
        <v>78.63</v>
      </c>
    </row>
    <row r="21" spans="1:6" x14ac:dyDescent="0.2">
      <c r="A21" s="531" t="s">
        <v>336</v>
      </c>
      <c r="B21" s="101">
        <v>223786.30128919863</v>
      </c>
      <c r="C21" s="101">
        <v>233921.27</v>
      </c>
      <c r="D21" s="101">
        <v>243518.07</v>
      </c>
      <c r="E21" s="101">
        <v>250823.61</v>
      </c>
      <c r="F21" s="101">
        <v>258348.32</v>
      </c>
    </row>
    <row r="22" spans="1:6" x14ac:dyDescent="0.2">
      <c r="A22" s="531" t="s">
        <v>337</v>
      </c>
      <c r="B22" s="101">
        <v>28884.840000000018</v>
      </c>
      <c r="C22" s="101">
        <v>26078.27</v>
      </c>
      <c r="D22" s="101">
        <v>14276.95</v>
      </c>
      <c r="E22" s="101">
        <v>14705.26</v>
      </c>
      <c r="F22" s="101">
        <v>15146.42</v>
      </c>
    </row>
    <row r="23" spans="1:6" x14ac:dyDescent="0.2">
      <c r="A23" s="531" t="s">
        <v>338</v>
      </c>
      <c r="B23" s="101">
        <v>28313.109999999997</v>
      </c>
      <c r="C23" s="101">
        <v>28536.14</v>
      </c>
      <c r="D23" s="101">
        <v>43383.13</v>
      </c>
      <c r="E23" s="101">
        <v>44684.62</v>
      </c>
      <c r="F23" s="101">
        <v>46025.16</v>
      </c>
    </row>
    <row r="24" spans="1:6" x14ac:dyDescent="0.2">
      <c r="A24" s="531" t="s">
        <v>503</v>
      </c>
      <c r="B24" s="101">
        <v>594042</v>
      </c>
      <c r="C24" s="101">
        <v>594042</v>
      </c>
      <c r="D24" s="101">
        <v>608810.97</v>
      </c>
      <c r="E24" s="101">
        <v>627075.30000000005</v>
      </c>
      <c r="F24" s="101">
        <v>645887.56000000006</v>
      </c>
    </row>
    <row r="25" spans="1:6" ht="5.0999999999999996" customHeight="1" x14ac:dyDescent="0.2">
      <c r="A25" s="529"/>
      <c r="B25" s="103"/>
      <c r="C25" s="103"/>
      <c r="D25" s="103"/>
      <c r="E25" s="103"/>
      <c r="F25" s="103"/>
    </row>
    <row r="26" spans="1:6" ht="18.75" customHeight="1" x14ac:dyDescent="0.2">
      <c r="A26" s="413" t="s">
        <v>504</v>
      </c>
      <c r="B26" s="936">
        <f t="shared" ref="B26:F26" si="0">SUM(B11:B25)</f>
        <v>1556645.5229268288</v>
      </c>
      <c r="C26" s="936">
        <f t="shared" si="0"/>
        <v>1562598.3900000001</v>
      </c>
      <c r="D26" s="936">
        <f t="shared" si="0"/>
        <v>1592394</v>
      </c>
      <c r="E26" s="936">
        <f t="shared" si="0"/>
        <v>1640165.81</v>
      </c>
      <c r="F26" s="936">
        <f t="shared" si="0"/>
        <v>1646704.7900000003</v>
      </c>
    </row>
    <row r="27" spans="1:6" x14ac:dyDescent="0.2">
      <c r="E27" s="68"/>
    </row>
    <row r="28" spans="1:6" x14ac:dyDescent="0.2">
      <c r="A28" s="937" t="s">
        <v>505</v>
      </c>
      <c r="B28" s="939"/>
      <c r="C28" s="939"/>
      <c r="D28" s="939"/>
      <c r="E28" s="938"/>
      <c r="F28" s="940"/>
    </row>
    <row r="29" spans="1:6" x14ac:dyDescent="0.2">
      <c r="A29" s="933" t="s">
        <v>325</v>
      </c>
      <c r="B29" s="934">
        <v>6902.3799999999992</v>
      </c>
      <c r="C29" s="934">
        <v>13628.749999999993</v>
      </c>
      <c r="D29" s="934">
        <v>9267.7199999999975</v>
      </c>
      <c r="E29" s="934">
        <v>9545.75</v>
      </c>
      <c r="F29" s="934">
        <v>9832.1200000000008</v>
      </c>
    </row>
    <row r="30" spans="1:6" x14ac:dyDescent="0.2">
      <c r="A30" s="531" t="s">
        <v>326</v>
      </c>
      <c r="B30" s="111">
        <v>20912.029999999995</v>
      </c>
      <c r="C30" s="111">
        <v>27989.139999999992</v>
      </c>
      <c r="D30" s="111">
        <v>31192.51</v>
      </c>
      <c r="E30" s="101">
        <v>32128.29</v>
      </c>
      <c r="F30" s="101">
        <v>33092.14</v>
      </c>
    </row>
    <row r="31" spans="1:6" hidden="1" x14ac:dyDescent="0.2">
      <c r="A31" s="531" t="s">
        <v>327</v>
      </c>
      <c r="B31" s="111">
        <v>0</v>
      </c>
      <c r="C31" s="111">
        <v>0</v>
      </c>
      <c r="D31" s="111">
        <v>0</v>
      </c>
      <c r="E31" s="101">
        <v>0</v>
      </c>
      <c r="F31" s="101">
        <v>0</v>
      </c>
    </row>
    <row r="32" spans="1:6" x14ac:dyDescent="0.2">
      <c r="A32" s="531" t="s">
        <v>328</v>
      </c>
      <c r="B32" s="111">
        <v>3703.8500000000004</v>
      </c>
      <c r="C32" s="111">
        <v>42.92</v>
      </c>
      <c r="D32" s="111">
        <v>82.75</v>
      </c>
      <c r="E32" s="101">
        <v>85.23</v>
      </c>
      <c r="F32" s="101">
        <v>87.79</v>
      </c>
    </row>
    <row r="33" spans="1:6" x14ac:dyDescent="0.2">
      <c r="A33" s="531" t="s">
        <v>501</v>
      </c>
      <c r="B33" s="111">
        <v>116902.78999999986</v>
      </c>
      <c r="C33" s="111">
        <v>84203.869999999966</v>
      </c>
      <c r="D33" s="111">
        <v>80355.819999999992</v>
      </c>
      <c r="E33" s="101">
        <v>82766.490000000005</v>
      </c>
      <c r="F33" s="101">
        <v>85249.48</v>
      </c>
    </row>
    <row r="34" spans="1:6" x14ac:dyDescent="0.2">
      <c r="A34" s="531" t="s">
        <v>502</v>
      </c>
      <c r="B34" s="111">
        <v>900965.17999999935</v>
      </c>
      <c r="C34" s="111">
        <v>1107110.6000000001</v>
      </c>
      <c r="D34" s="111">
        <v>1105422.6800000011</v>
      </c>
      <c r="E34" s="101">
        <v>1138585.3600000001</v>
      </c>
      <c r="F34" s="101">
        <v>1172742.92</v>
      </c>
    </row>
    <row r="35" spans="1:6" x14ac:dyDescent="0.2">
      <c r="A35" s="531" t="s">
        <v>332</v>
      </c>
      <c r="B35" s="111">
        <v>115537.47000000006</v>
      </c>
      <c r="C35" s="111">
        <v>121891.37999999999</v>
      </c>
      <c r="D35" s="111">
        <v>142828.49999999994</v>
      </c>
      <c r="E35" s="101">
        <v>147113.35999999999</v>
      </c>
      <c r="F35" s="101">
        <v>151526.76</v>
      </c>
    </row>
    <row r="36" spans="1:6" x14ac:dyDescent="0.2">
      <c r="A36" s="531" t="s">
        <v>333</v>
      </c>
      <c r="B36" s="111">
        <v>303796.34999999945</v>
      </c>
      <c r="C36" s="111">
        <v>396315.76</v>
      </c>
      <c r="D36" s="111">
        <v>397028.09</v>
      </c>
      <c r="E36" s="101">
        <v>408938.93</v>
      </c>
      <c r="F36" s="101">
        <v>421207.1</v>
      </c>
    </row>
    <row r="37" spans="1:6" x14ac:dyDescent="0.2">
      <c r="A37" s="531" t="s">
        <v>334</v>
      </c>
      <c r="B37" s="111">
        <v>132.38</v>
      </c>
      <c r="C37" s="111">
        <v>0</v>
      </c>
      <c r="D37" s="111">
        <v>0</v>
      </c>
      <c r="E37" s="101">
        <v>0</v>
      </c>
      <c r="F37" s="101">
        <v>0</v>
      </c>
    </row>
    <row r="38" spans="1:6" x14ac:dyDescent="0.2">
      <c r="A38" s="531" t="s">
        <v>336</v>
      </c>
      <c r="B38" s="111">
        <v>173775.71000000037</v>
      </c>
      <c r="C38" s="111">
        <v>207642.22</v>
      </c>
      <c r="D38" s="111">
        <v>224175.48000000019</v>
      </c>
      <c r="E38" s="101">
        <v>230900.74</v>
      </c>
      <c r="F38" s="101">
        <v>237827.76</v>
      </c>
    </row>
    <row r="39" spans="1:6" x14ac:dyDescent="0.2">
      <c r="A39" s="531" t="s">
        <v>338</v>
      </c>
      <c r="B39" s="111">
        <v>296026.21000000008</v>
      </c>
      <c r="C39" s="111">
        <v>231659.36</v>
      </c>
      <c r="D39" s="111">
        <v>274113.23000000016</v>
      </c>
      <c r="E39" s="101">
        <v>282336.63</v>
      </c>
      <c r="F39" s="101">
        <v>290806.73</v>
      </c>
    </row>
    <row r="40" spans="1:6" x14ac:dyDescent="0.2">
      <c r="A40" s="529"/>
      <c r="B40" s="103"/>
      <c r="C40" s="103"/>
      <c r="D40" s="103"/>
      <c r="E40" s="103"/>
      <c r="F40" s="103"/>
    </row>
    <row r="41" spans="1:6" x14ac:dyDescent="0.2">
      <c r="A41" s="413" t="s">
        <v>506</v>
      </c>
      <c r="B41" s="936">
        <f t="shared" ref="B41:D41" si="1">SUM(B29:B40)</f>
        <v>1938654.3499999992</v>
      </c>
      <c r="C41" s="936">
        <f t="shared" si="1"/>
        <v>2190484</v>
      </c>
      <c r="D41" s="936">
        <f t="shared" si="1"/>
        <v>2264466.7800000017</v>
      </c>
      <c r="E41" s="936">
        <f>SUM(E29:E40)</f>
        <v>2332400.7799999998</v>
      </c>
      <c r="F41" s="936">
        <f>SUM(F29:F40)</f>
        <v>2402372.8000000003</v>
      </c>
    </row>
    <row r="42" spans="1:6" x14ac:dyDescent="0.2">
      <c r="B42" s="941"/>
      <c r="C42" s="941"/>
      <c r="D42" s="941"/>
      <c r="E42" s="404"/>
      <c r="F42" s="942"/>
    </row>
    <row r="43" spans="1:6" x14ac:dyDescent="0.2">
      <c r="A43" s="937" t="s">
        <v>507</v>
      </c>
      <c r="B43" s="939"/>
      <c r="C43" s="939"/>
      <c r="D43" s="939"/>
      <c r="E43" s="938"/>
      <c r="F43" s="940"/>
    </row>
    <row r="44" spans="1:6" x14ac:dyDescent="0.2">
      <c r="A44" s="933" t="s">
        <v>325</v>
      </c>
      <c r="B44" s="934">
        <v>1601.71</v>
      </c>
      <c r="C44" s="934">
        <v>1893</v>
      </c>
      <c r="D44" s="934">
        <v>2133.69</v>
      </c>
      <c r="E44" s="934">
        <v>2149.9477624772394</v>
      </c>
      <c r="F44" s="934">
        <v>2214.4461953515565</v>
      </c>
    </row>
    <row r="45" spans="1:6" x14ac:dyDescent="0.2">
      <c r="A45" s="531" t="s">
        <v>326</v>
      </c>
      <c r="B45" s="101">
        <v>5780.550000000002</v>
      </c>
      <c r="C45" s="101">
        <v>12482.779999999999</v>
      </c>
      <c r="D45" s="101">
        <v>32687.540000000008</v>
      </c>
      <c r="E45" s="101">
        <v>32936.6186277487</v>
      </c>
      <c r="F45" s="101">
        <v>33924.717186581162</v>
      </c>
    </row>
    <row r="46" spans="1:6" hidden="1" x14ac:dyDescent="0.2">
      <c r="A46" s="531" t="s">
        <v>327</v>
      </c>
      <c r="B46" s="101">
        <v>0</v>
      </c>
      <c r="C46" s="101">
        <v>0</v>
      </c>
      <c r="D46" s="101">
        <v>0</v>
      </c>
      <c r="E46" s="101">
        <v>0</v>
      </c>
      <c r="F46" s="101">
        <v>0</v>
      </c>
    </row>
    <row r="47" spans="1:6" x14ac:dyDescent="0.2">
      <c r="A47" s="531" t="s">
        <v>328</v>
      </c>
      <c r="B47" s="101">
        <v>481.89</v>
      </c>
      <c r="C47" s="101">
        <v>356</v>
      </c>
      <c r="D47" s="101">
        <v>641.47</v>
      </c>
      <c r="E47" s="101">
        <v>646.35390915335893</v>
      </c>
      <c r="F47" s="101">
        <v>665.74452642795973</v>
      </c>
    </row>
    <row r="48" spans="1:6" x14ac:dyDescent="0.2">
      <c r="A48" s="531" t="s">
        <v>501</v>
      </c>
      <c r="B48" s="101">
        <v>41925.189999999988</v>
      </c>
      <c r="C48" s="101">
        <v>40376.050000000003</v>
      </c>
      <c r="D48" s="101">
        <v>24967.239999999998</v>
      </c>
      <c r="E48" s="101">
        <v>25157.489942341053</v>
      </c>
      <c r="F48" s="101">
        <v>25912.214640611284</v>
      </c>
    </row>
    <row r="49" spans="1:6" x14ac:dyDescent="0.2">
      <c r="A49" s="537" t="s">
        <v>502</v>
      </c>
      <c r="B49" s="101">
        <v>281678.77000000025</v>
      </c>
      <c r="C49" s="101">
        <v>309062.44999999966</v>
      </c>
      <c r="D49" s="101">
        <v>361557.83999999991</v>
      </c>
      <c r="E49" s="101">
        <v>364312.86959424679</v>
      </c>
      <c r="F49" s="101">
        <v>375242.25568207417</v>
      </c>
    </row>
    <row r="50" spans="1:6" x14ac:dyDescent="0.2">
      <c r="A50" s="531" t="s">
        <v>332</v>
      </c>
      <c r="B50" s="101">
        <v>58823.380000000012</v>
      </c>
      <c r="C50" s="101">
        <v>70487.89</v>
      </c>
      <c r="D50" s="101">
        <v>65577.590000000011</v>
      </c>
      <c r="E50" s="101">
        <v>66077.285171180847</v>
      </c>
      <c r="F50" s="101">
        <v>68059.603726316273</v>
      </c>
    </row>
    <row r="51" spans="1:6" x14ac:dyDescent="0.2">
      <c r="A51" s="531" t="s">
        <v>333</v>
      </c>
      <c r="B51" s="101">
        <v>84719.01</v>
      </c>
      <c r="C51" s="101">
        <v>125506.51999999996</v>
      </c>
      <c r="D51" s="101">
        <v>139406.26</v>
      </c>
      <c r="E51" s="101">
        <v>140468.52017794742</v>
      </c>
      <c r="F51" s="101">
        <v>144682.57578328584</v>
      </c>
    </row>
    <row r="52" spans="1:6" x14ac:dyDescent="0.2">
      <c r="A52" s="531" t="s">
        <v>336</v>
      </c>
      <c r="B52" s="101">
        <v>85177.749999999898</v>
      </c>
      <c r="C52" s="101">
        <v>115885.36000000006</v>
      </c>
      <c r="D52" s="101">
        <v>118935.58000000005</v>
      </c>
      <c r="E52" s="101">
        <v>119841.85658315278</v>
      </c>
      <c r="F52" s="101">
        <v>123437.11228064737</v>
      </c>
    </row>
    <row r="53" spans="1:6" x14ac:dyDescent="0.2">
      <c r="A53" s="531" t="s">
        <v>338</v>
      </c>
      <c r="B53" s="101">
        <v>48542.039999999986</v>
      </c>
      <c r="C53" s="101">
        <v>75829.349999999962</v>
      </c>
      <c r="D53" s="101">
        <v>67582.360000000015</v>
      </c>
      <c r="E53" s="101">
        <v>68097.328231751846</v>
      </c>
      <c r="F53" s="101">
        <v>70140.248078704404</v>
      </c>
    </row>
    <row r="54" spans="1:6" ht="5.0999999999999996" customHeight="1" x14ac:dyDescent="0.2">
      <c r="A54" s="529"/>
      <c r="B54" s="103"/>
      <c r="C54" s="103"/>
      <c r="D54" s="103"/>
      <c r="E54" s="103"/>
      <c r="F54" s="103"/>
    </row>
    <row r="55" spans="1:6" x14ac:dyDescent="0.2">
      <c r="A55" s="413" t="s">
        <v>508</v>
      </c>
      <c r="B55" s="936">
        <f t="shared" ref="B55:D55" si="2">SUM(B44:B54)</f>
        <v>608730.29000000015</v>
      </c>
      <c r="C55" s="936">
        <f t="shared" si="2"/>
        <v>751879.39999999979</v>
      </c>
      <c r="D55" s="936">
        <f t="shared" si="2"/>
        <v>813489.57</v>
      </c>
      <c r="E55" s="936">
        <f>SUM(E44:E54)</f>
        <v>819688.27</v>
      </c>
      <c r="F55" s="936">
        <f>SUM(F44:F54)</f>
        <v>844278.91810000013</v>
      </c>
    </row>
    <row r="56" spans="1:6" x14ac:dyDescent="0.2">
      <c r="E56" s="68"/>
    </row>
    <row r="57" spans="1:6" x14ac:dyDescent="0.2">
      <c r="A57" s="937" t="s">
        <v>509</v>
      </c>
      <c r="B57" s="939"/>
      <c r="C57" s="939"/>
      <c r="D57" s="939"/>
      <c r="E57" s="938"/>
      <c r="F57" s="940"/>
    </row>
    <row r="58" spans="1:6" x14ac:dyDescent="0.2">
      <c r="A58" s="933" t="s">
        <v>325</v>
      </c>
      <c r="B58" s="934">
        <v>7755.1956123033988</v>
      </c>
      <c r="C58" s="934">
        <v>2264.1948605454395</v>
      </c>
      <c r="D58" s="934">
        <v>570</v>
      </c>
      <c r="E58" s="934">
        <v>587.1</v>
      </c>
      <c r="F58" s="934">
        <v>604.71300000000008</v>
      </c>
    </row>
    <row r="59" spans="1:6" x14ac:dyDescent="0.2">
      <c r="A59" s="531" t="s">
        <v>326</v>
      </c>
      <c r="B59" s="101">
        <v>32450.952567419394</v>
      </c>
      <c r="C59" s="101">
        <v>23864.874455167363</v>
      </c>
      <c r="D59" s="101">
        <v>5573.6</v>
      </c>
      <c r="E59" s="101">
        <v>5740.81</v>
      </c>
      <c r="F59" s="101">
        <v>5913.0343000000003</v>
      </c>
    </row>
    <row r="60" spans="1:6" hidden="1" x14ac:dyDescent="0.2">
      <c r="A60" s="531" t="s">
        <v>327</v>
      </c>
      <c r="B60" s="101">
        <v>0</v>
      </c>
      <c r="C60" s="101">
        <v>0</v>
      </c>
      <c r="D60" s="101">
        <v>0</v>
      </c>
      <c r="E60" s="101">
        <v>0</v>
      </c>
      <c r="F60" s="101">
        <v>0</v>
      </c>
    </row>
    <row r="61" spans="1:6" x14ac:dyDescent="0.2">
      <c r="A61" s="531" t="s">
        <v>328</v>
      </c>
      <c r="B61" s="101">
        <v>8963.264120849597</v>
      </c>
      <c r="C61" s="101">
        <v>7119.5268570561602</v>
      </c>
      <c r="D61" s="101">
        <v>6574.2700000000023</v>
      </c>
      <c r="E61" s="101">
        <v>6771.5</v>
      </c>
      <c r="F61" s="101">
        <v>6974.6450000000004</v>
      </c>
    </row>
    <row r="62" spans="1:6" x14ac:dyDescent="0.2">
      <c r="A62" s="531" t="s">
        <v>501</v>
      </c>
      <c r="B62" s="101">
        <v>55122.067603523094</v>
      </c>
      <c r="C62" s="101">
        <v>6106.5923096325332</v>
      </c>
      <c r="D62" s="101">
        <v>12174.970000000001</v>
      </c>
      <c r="E62" s="101">
        <v>12540.22</v>
      </c>
      <c r="F62" s="101">
        <v>12916.426599999999</v>
      </c>
    </row>
    <row r="63" spans="1:6" x14ac:dyDescent="0.2">
      <c r="A63" s="531" t="s">
        <v>502</v>
      </c>
      <c r="B63" s="101">
        <v>538597.10647118045</v>
      </c>
      <c r="C63" s="101">
        <v>158062.69817142168</v>
      </c>
      <c r="D63" s="101">
        <v>35842.210000000006</v>
      </c>
      <c r="E63" s="101">
        <v>36917.480000000003</v>
      </c>
      <c r="F63" s="101">
        <v>38025.004400000005</v>
      </c>
    </row>
    <row r="64" spans="1:6" x14ac:dyDescent="0.2">
      <c r="A64" s="531" t="s">
        <v>332</v>
      </c>
      <c r="B64" s="101">
        <v>124883.55351233421</v>
      </c>
      <c r="C64" s="101">
        <v>68437.727764997006</v>
      </c>
      <c r="D64" s="101">
        <v>11812.65</v>
      </c>
      <c r="E64" s="101">
        <v>12167.03</v>
      </c>
      <c r="F64" s="101">
        <v>12532.040900000002</v>
      </c>
    </row>
    <row r="65" spans="1:6" x14ac:dyDescent="0.2">
      <c r="A65" s="531" t="s">
        <v>337</v>
      </c>
      <c r="B65" s="101">
        <v>44603.592950037833</v>
      </c>
      <c r="C65" s="101">
        <v>42635.910992583107</v>
      </c>
      <c r="D65" s="101">
        <v>33500.979999999989</v>
      </c>
      <c r="E65" s="101">
        <v>34506.01</v>
      </c>
      <c r="F65" s="101">
        <v>35541.190300000002</v>
      </c>
    </row>
    <row r="66" spans="1:6" x14ac:dyDescent="0.2">
      <c r="A66" s="531" t="s">
        <v>333</v>
      </c>
      <c r="B66" s="101">
        <v>442442.66821680526</v>
      </c>
      <c r="C66" s="101">
        <v>107457.45661826589</v>
      </c>
      <c r="D66" s="101">
        <v>152788.97</v>
      </c>
      <c r="E66" s="101">
        <v>157372.64000000001</v>
      </c>
      <c r="F66" s="101">
        <v>162093.81920000003</v>
      </c>
    </row>
    <row r="67" spans="1:6" x14ac:dyDescent="0.2">
      <c r="A67" s="531" t="s">
        <v>334</v>
      </c>
      <c r="B67" s="101">
        <v>728.18312402708489</v>
      </c>
      <c r="C67" s="101">
        <v>426.82851520095488</v>
      </c>
      <c r="D67" s="101">
        <v>0</v>
      </c>
      <c r="E67" s="101">
        <v>0</v>
      </c>
      <c r="F67" s="101">
        <v>0</v>
      </c>
    </row>
    <row r="68" spans="1:6" x14ac:dyDescent="0.2">
      <c r="A68" s="531" t="s">
        <v>336</v>
      </c>
      <c r="B68" s="101">
        <v>536444.04136251064</v>
      </c>
      <c r="C68" s="101">
        <v>182550.82072652993</v>
      </c>
      <c r="D68" s="101">
        <v>430732.55000000005</v>
      </c>
      <c r="E68" s="101">
        <v>443654.53</v>
      </c>
      <c r="F68" s="101">
        <v>456964.16590000002</v>
      </c>
    </row>
    <row r="69" spans="1:6" x14ac:dyDescent="0.2">
      <c r="A69" s="531" t="s">
        <v>338</v>
      </c>
      <c r="B69" s="101">
        <v>-1048262.9055409927</v>
      </c>
      <c r="C69" s="101">
        <v>285342.17872859997</v>
      </c>
      <c r="D69" s="101">
        <v>541088.07999999996</v>
      </c>
      <c r="E69" s="101">
        <v>557320.72</v>
      </c>
      <c r="F69" s="101">
        <v>574040.34160000004</v>
      </c>
    </row>
    <row r="70" spans="1:6" ht="5.0999999999999996" customHeight="1" x14ac:dyDescent="0.2">
      <c r="A70" s="529"/>
      <c r="B70" s="103"/>
      <c r="C70" s="103"/>
      <c r="D70" s="103"/>
      <c r="E70" s="103"/>
      <c r="F70" s="103"/>
    </row>
    <row r="71" spans="1:6" x14ac:dyDescent="0.2">
      <c r="A71" s="413" t="s">
        <v>510</v>
      </c>
      <c r="B71" s="936">
        <f t="shared" ref="B71:D71" si="3">SUM(B58:B70)</f>
        <v>743727.71999999811</v>
      </c>
      <c r="C71" s="936">
        <f t="shared" si="3"/>
        <v>884268.81</v>
      </c>
      <c r="D71" s="936">
        <f t="shared" si="3"/>
        <v>1230658.28</v>
      </c>
      <c r="E71" s="936">
        <f>SUM(E58:E70)</f>
        <v>1267578.04</v>
      </c>
      <c r="F71" s="936">
        <f>SUM(F58:F70)</f>
        <v>1305605.3812000002</v>
      </c>
    </row>
    <row r="73" spans="1:6" x14ac:dyDescent="0.2">
      <c r="E73" s="902"/>
    </row>
    <row r="74" spans="1:6" x14ac:dyDescent="0.2">
      <c r="A74" s="403"/>
      <c r="B74" s="159"/>
      <c r="C74" s="159"/>
      <c r="D74" s="159"/>
      <c r="E74" s="902"/>
    </row>
    <row r="75" spans="1:6" x14ac:dyDescent="0.2">
      <c r="A75" s="403"/>
      <c r="D75" s="683"/>
      <c r="E75" s="68"/>
      <c r="F75" s="68"/>
    </row>
    <row r="76" spans="1:6" x14ac:dyDescent="0.2">
      <c r="A76" s="403"/>
      <c r="C76" s="943"/>
      <c r="E76" s="68"/>
      <c r="F76" s="68"/>
    </row>
    <row r="77" spans="1:6" x14ac:dyDescent="0.2">
      <c r="A77" s="403"/>
      <c r="E77" s="68"/>
      <c r="F77" s="68"/>
    </row>
    <row r="78" spans="1:6" x14ac:dyDescent="0.2">
      <c r="A78" s="403"/>
      <c r="E78" s="68"/>
      <c r="F78" s="68"/>
    </row>
    <row r="80" spans="1:6" x14ac:dyDescent="0.2">
      <c r="E80" s="68"/>
      <c r="F80" s="68"/>
    </row>
    <row r="81" spans="2:6" x14ac:dyDescent="0.2">
      <c r="B81" s="419"/>
      <c r="C81" s="419"/>
      <c r="D81" s="419"/>
      <c r="E81" s="419"/>
      <c r="F81" s="419"/>
    </row>
    <row r="82" spans="2:6" x14ac:dyDescent="0.2">
      <c r="B82" s="400"/>
      <c r="C82" s="400"/>
      <c r="D82" s="400"/>
    </row>
  </sheetData>
  <mergeCells count="1">
    <mergeCell ref="B6:D6"/>
  </mergeCells>
  <pageMargins left="1" right="0.75" top="0.75" bottom="0.75" header="0.5" footer="0.5"/>
  <pageSetup scale="89" fitToHeight="2" orientation="landscape" r:id="rId1"/>
  <headerFooter>
    <oddFooter>&amp;L&amp;KFF0000Final Rate Application&amp;CPage &amp;P of &amp;N&amp;R02/10/2017</oddFooter>
  </headerFooter>
  <rowBreaks count="1" manualBreakCount="1">
    <brk id="42" max="8"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P36"/>
  <sheetViews>
    <sheetView workbookViewId="0"/>
  </sheetViews>
  <sheetFormatPr defaultRowHeight="12.75" x14ac:dyDescent="0.2"/>
  <cols>
    <col min="1" max="1" width="37.85546875" style="944" customWidth="1"/>
    <col min="2" max="2" width="11.28515625" style="944" bestFit="1" customWidth="1"/>
    <col min="3" max="3" width="10.28515625" style="944" bestFit="1" customWidth="1"/>
    <col min="4" max="4" width="9.42578125" style="944" bestFit="1" customWidth="1"/>
    <col min="5" max="5" width="11.28515625" style="944" bestFit="1" customWidth="1"/>
    <col min="6" max="6" width="10.28515625" style="944" bestFit="1" customWidth="1"/>
    <col min="7" max="7" width="9.42578125" style="944" bestFit="1" customWidth="1"/>
    <col min="8" max="8" width="11.28515625" style="944" bestFit="1" customWidth="1"/>
    <col min="9" max="9" width="10.28515625" style="944" customWidth="1"/>
    <col min="10" max="10" width="9.42578125" style="944" bestFit="1" customWidth="1"/>
    <col min="11" max="11" width="11.28515625" style="944" bestFit="1" customWidth="1"/>
    <col min="12" max="12" width="13.7109375" style="944" bestFit="1" customWidth="1"/>
    <col min="13" max="13" width="11.85546875" style="944" bestFit="1" customWidth="1"/>
    <col min="14" max="14" width="11.28515625" style="944" bestFit="1" customWidth="1"/>
    <col min="15" max="15" width="13.7109375" style="944" bestFit="1" customWidth="1"/>
    <col min="16" max="16" width="11.85546875" style="944" bestFit="1" customWidth="1"/>
    <col min="17" max="16384" width="9.140625" style="944"/>
  </cols>
  <sheetData>
    <row r="1" spans="1:16" x14ac:dyDescent="0.2">
      <c r="A1" s="918" t="s">
        <v>54</v>
      </c>
    </row>
    <row r="2" spans="1:16" x14ac:dyDescent="0.2">
      <c r="A2" s="946" t="s">
        <v>511</v>
      </c>
    </row>
    <row r="3" spans="1:16" x14ac:dyDescent="0.2">
      <c r="A3" s="947" t="s">
        <v>42</v>
      </c>
      <c r="P3" s="948" t="s">
        <v>215</v>
      </c>
    </row>
    <row r="4" spans="1:16" x14ac:dyDescent="0.2">
      <c r="A4" s="949"/>
      <c r="O4" s="950"/>
      <c r="P4" s="951">
        <v>0.03</v>
      </c>
    </row>
    <row r="5" spans="1:16" ht="17.25" customHeight="1" x14ac:dyDescent="0.2">
      <c r="A5" s="952"/>
      <c r="B5" s="1123" t="s">
        <v>270</v>
      </c>
      <c r="C5" s="1081"/>
      <c r="D5" s="1082"/>
      <c r="E5" s="1123" t="s">
        <v>271</v>
      </c>
      <c r="F5" s="1081"/>
      <c r="G5" s="1082"/>
      <c r="H5" s="1123" t="s">
        <v>272</v>
      </c>
      <c r="I5" s="1081"/>
      <c r="J5" s="1082"/>
      <c r="K5" s="1124" t="s">
        <v>273</v>
      </c>
      <c r="L5" s="1125"/>
      <c r="M5" s="1126"/>
      <c r="N5" s="1127" t="s">
        <v>100</v>
      </c>
      <c r="O5" s="1128"/>
      <c r="P5" s="1129"/>
    </row>
    <row r="6" spans="1:16" ht="17.25" customHeight="1" x14ac:dyDescent="0.2">
      <c r="A6" s="953" t="s">
        <v>512</v>
      </c>
      <c r="B6" s="288" t="s">
        <v>340</v>
      </c>
      <c r="C6" s="288" t="s">
        <v>513</v>
      </c>
      <c r="D6" s="288" t="s">
        <v>514</v>
      </c>
      <c r="E6" s="288" t="s">
        <v>340</v>
      </c>
      <c r="F6" s="288" t="s">
        <v>513</v>
      </c>
      <c r="G6" s="288" t="s">
        <v>514</v>
      </c>
      <c r="H6" s="288" t="s">
        <v>340</v>
      </c>
      <c r="I6" s="288" t="s">
        <v>513</v>
      </c>
      <c r="J6" s="288" t="s">
        <v>514</v>
      </c>
      <c r="K6" s="406" t="s">
        <v>340</v>
      </c>
      <c r="L6" s="406" t="s">
        <v>513</v>
      </c>
      <c r="M6" s="406" t="s">
        <v>514</v>
      </c>
      <c r="N6" s="954" t="s">
        <v>340</v>
      </c>
      <c r="O6" s="954" t="s">
        <v>513</v>
      </c>
      <c r="P6" s="954" t="s">
        <v>514</v>
      </c>
    </row>
    <row r="7" spans="1:16" ht="25.5" customHeight="1" x14ac:dyDescent="0.2">
      <c r="A7" s="955" t="s">
        <v>515</v>
      </c>
      <c r="B7" s="956">
        <v>5078204.1799999969</v>
      </c>
      <c r="C7" s="957">
        <v>1359394</v>
      </c>
      <c r="D7" s="958">
        <f>B7/C7</f>
        <v>3.7356382182060512</v>
      </c>
      <c r="E7" s="956">
        <v>4326966.5100000035</v>
      </c>
      <c r="F7" s="957">
        <v>1326380</v>
      </c>
      <c r="G7" s="959">
        <f>E7/F7</f>
        <v>3.2622374508059555</v>
      </c>
      <c r="H7" s="960">
        <v>2749306.0599999987</v>
      </c>
      <c r="I7" s="961">
        <v>1254014</v>
      </c>
      <c r="J7" s="962">
        <f>H7/I7</f>
        <v>2.1924045983537654</v>
      </c>
      <c r="K7" s="963">
        <f>+L7*M7</f>
        <v>2749789.899999998</v>
      </c>
      <c r="L7" s="964">
        <v>1156608.6000000001</v>
      </c>
      <c r="M7" s="965">
        <v>2.3774593237504873</v>
      </c>
      <c r="N7" s="963">
        <f>ROUND(O7*P7,2)</f>
        <v>3236768.88</v>
      </c>
      <c r="O7" s="964">
        <v>1239808.6000000001</v>
      </c>
      <c r="P7" s="965">
        <f>AVERAGE(G7,J7,M7)</f>
        <v>2.6107004576367365</v>
      </c>
    </row>
    <row r="8" spans="1:16" ht="20.100000000000001" customHeight="1" x14ac:dyDescent="0.2">
      <c r="A8" s="966" t="s">
        <v>516</v>
      </c>
      <c r="B8" s="967">
        <v>49012.37999999999</v>
      </c>
      <c r="C8" s="957">
        <v>15681.68</v>
      </c>
      <c r="D8" s="968">
        <f t="shared" ref="D8:D10" si="0">B8/C8</f>
        <v>3.1254546706730393</v>
      </c>
      <c r="E8" s="967">
        <v>35732.210000000043</v>
      </c>
      <c r="F8" s="957">
        <v>11129.029999999999</v>
      </c>
      <c r="G8" s="969">
        <f t="shared" ref="G8:G10" si="1">E8/F8</f>
        <v>3.2107209702912156</v>
      </c>
      <c r="H8" s="970">
        <v>34113.479999999974</v>
      </c>
      <c r="I8" s="964">
        <v>13136</v>
      </c>
      <c r="J8" s="971">
        <f t="shared" ref="J8:J10" si="2">H8/I8</f>
        <v>2.5969457978075496</v>
      </c>
      <c r="K8" s="964">
        <f t="shared" ref="K8:K10" si="3">+L8*M8</f>
        <v>32448.76</v>
      </c>
      <c r="L8" s="964">
        <v>13064</v>
      </c>
      <c r="M8" s="971">
        <v>2.4838303735456213</v>
      </c>
      <c r="N8" s="964">
        <f>ROUND(O8*P8,2)</f>
        <v>36106.71</v>
      </c>
      <c r="O8" s="964">
        <f>+L8</f>
        <v>13064</v>
      </c>
      <c r="P8" s="971">
        <f>AVERAGE(G8,J8,M8)</f>
        <v>2.7638323805481289</v>
      </c>
    </row>
    <row r="9" spans="1:16" ht="20.100000000000001" customHeight="1" x14ac:dyDescent="0.2">
      <c r="A9" s="966" t="s">
        <v>517</v>
      </c>
      <c r="B9" s="967">
        <v>285905.2900000001</v>
      </c>
      <c r="C9" s="957">
        <v>184769.97999999998</v>
      </c>
      <c r="D9" s="972">
        <f t="shared" si="0"/>
        <v>1.5473579095478611</v>
      </c>
      <c r="E9" s="967">
        <v>507012.69999999995</v>
      </c>
      <c r="F9" s="957">
        <v>161005.94</v>
      </c>
      <c r="G9" s="973">
        <f t="shared" si="1"/>
        <v>3.1490310233274621</v>
      </c>
      <c r="H9" s="970">
        <v>669829.66999999993</v>
      </c>
      <c r="I9" s="964">
        <v>247658.07</v>
      </c>
      <c r="J9" s="971">
        <f t="shared" si="2"/>
        <v>2.7046551319728849</v>
      </c>
      <c r="K9" s="964">
        <v>754889.76</v>
      </c>
      <c r="L9" s="964">
        <f>K9/M9</f>
        <v>271543.07913669065</v>
      </c>
      <c r="M9" s="971">
        <v>2.78</v>
      </c>
      <c r="N9" s="964">
        <f>ROUND(O9*P9,2)</f>
        <v>781472.57</v>
      </c>
      <c r="O9" s="964">
        <f>+L9</f>
        <v>271543.07913669065</v>
      </c>
      <c r="P9" s="971">
        <f>AVERAGE(G9,J9,M9)</f>
        <v>2.8778953851001154</v>
      </c>
    </row>
    <row r="10" spans="1:16" ht="20.100000000000001" customHeight="1" x14ac:dyDescent="0.2">
      <c r="A10" s="966" t="s">
        <v>518</v>
      </c>
      <c r="B10" s="967">
        <v>39672.209999999992</v>
      </c>
      <c r="C10" s="957">
        <v>31122</v>
      </c>
      <c r="D10" s="968">
        <f t="shared" si="0"/>
        <v>1.2747320223636009</v>
      </c>
      <c r="E10" s="967">
        <v>39213.040000000001</v>
      </c>
      <c r="F10" s="957">
        <v>30117</v>
      </c>
      <c r="G10" s="969">
        <f t="shared" si="1"/>
        <v>1.3020234419098848</v>
      </c>
      <c r="H10" s="974">
        <v>57332.750000000036</v>
      </c>
      <c r="I10" s="975">
        <v>46950</v>
      </c>
      <c r="J10" s="976">
        <f t="shared" si="2"/>
        <v>1.2211448349307783</v>
      </c>
      <c r="K10" s="974">
        <f t="shared" si="3"/>
        <v>83253.84000000004</v>
      </c>
      <c r="L10" s="964">
        <v>69004</v>
      </c>
      <c r="M10" s="977">
        <v>1.2065074488435459</v>
      </c>
      <c r="N10" s="964">
        <f>ROUND(O10*P10,2)</f>
        <v>85787.51</v>
      </c>
      <c r="O10" s="964">
        <f>+L10</f>
        <v>69004</v>
      </c>
      <c r="P10" s="971">
        <f>AVERAGE(G10,J10,M10)</f>
        <v>1.2432252418947363</v>
      </c>
    </row>
    <row r="11" spans="1:16" ht="20.100000000000001" customHeight="1" x14ac:dyDescent="0.2">
      <c r="A11" s="978" t="s">
        <v>519</v>
      </c>
      <c r="B11" s="979">
        <f>SUM(B7:B10)</f>
        <v>5452794.0599999968</v>
      </c>
      <c r="C11" s="980">
        <f>SUM(C7:C10)</f>
        <v>1590967.66</v>
      </c>
      <c r="D11" s="981">
        <f>+B11/C11</f>
        <v>3.4273443748064603</v>
      </c>
      <c r="E11" s="979">
        <f>SUM(E7:E10)</f>
        <v>4908924.4600000037</v>
      </c>
      <c r="F11" s="980">
        <f>SUM(F7:F10)</f>
        <v>1528631.97</v>
      </c>
      <c r="G11" s="981">
        <f t="shared" ref="G11" si="4">+E11/F11</f>
        <v>3.2113187191813108</v>
      </c>
      <c r="H11" s="983">
        <f>SUM(H7:H10)</f>
        <v>3510581.9599999986</v>
      </c>
      <c r="I11" s="984">
        <f>SUM(I7:I10)</f>
        <v>1561758.07</v>
      </c>
      <c r="J11" s="985">
        <f t="shared" ref="J11" si="5">+H11/I11</f>
        <v>2.2478398078647346</v>
      </c>
      <c r="K11" s="983">
        <f>SUM(K7:K10)</f>
        <v>3620382.2599999979</v>
      </c>
      <c r="L11" s="980">
        <f>SUM(L7:L10)</f>
        <v>1510219.6791366907</v>
      </c>
      <c r="M11" s="985">
        <f t="shared" ref="M11" si="6">+K11/L11</f>
        <v>2.3972553860969223</v>
      </c>
      <c r="N11" s="979">
        <f>SUM(N7:N10)</f>
        <v>4140135.6699999995</v>
      </c>
      <c r="O11" s="980">
        <f>SUM(O7:O10)</f>
        <v>1593419.6791366907</v>
      </c>
      <c r="P11" s="981">
        <f>+N11/O11</f>
        <v>2.5982707030724703</v>
      </c>
    </row>
    <row r="12" spans="1:16" ht="20.100000000000001" customHeight="1" x14ac:dyDescent="0.2">
      <c r="A12" s="966" t="s">
        <v>520</v>
      </c>
      <c r="B12" s="986">
        <v>263518.17000000045</v>
      </c>
      <c r="C12" s="987"/>
      <c r="D12" s="958"/>
      <c r="E12" s="986">
        <f>275584.63</f>
        <v>275584.63</v>
      </c>
      <c r="F12" s="987"/>
      <c r="G12" s="958"/>
      <c r="H12" s="987">
        <v>246767.87000000052</v>
      </c>
      <c r="I12" s="987"/>
      <c r="J12" s="968"/>
      <c r="K12" s="987">
        <v>269922</v>
      </c>
      <c r="L12" s="987"/>
      <c r="M12" s="968"/>
      <c r="N12" s="986">
        <f>+K12*(1+$P$4)</f>
        <v>278019.66000000003</v>
      </c>
      <c r="O12" s="987"/>
      <c r="P12" s="968"/>
    </row>
    <row r="13" spans="1:16" ht="3" customHeight="1" x14ac:dyDescent="0.2">
      <c r="A13" s="966"/>
      <c r="B13" s="988">
        <v>0</v>
      </c>
      <c r="C13" s="989">
        <v>0</v>
      </c>
      <c r="D13" s="990"/>
      <c r="E13" s="988"/>
      <c r="F13" s="989">
        <v>0</v>
      </c>
      <c r="G13" s="990"/>
      <c r="H13" s="989"/>
      <c r="I13" s="989">
        <v>0</v>
      </c>
      <c r="J13" s="990"/>
      <c r="K13" s="989"/>
      <c r="L13" s="989">
        <v>0</v>
      </c>
      <c r="M13" s="990"/>
      <c r="N13" s="988">
        <v>0</v>
      </c>
      <c r="O13" s="989"/>
      <c r="P13" s="990"/>
    </row>
    <row r="14" spans="1:16" ht="20.100000000000001" customHeight="1" thickBot="1" x14ac:dyDescent="0.25">
      <c r="A14" s="978" t="s">
        <v>319</v>
      </c>
      <c r="B14" s="991">
        <f>SUM(B11:B13)</f>
        <v>5716312.2299999977</v>
      </c>
      <c r="C14" s="992">
        <f>SUM(C11:C13)</f>
        <v>1590967.66</v>
      </c>
      <c r="D14" s="985"/>
      <c r="E14" s="991">
        <f>SUM(E11:E13)</f>
        <v>5184509.0900000036</v>
      </c>
      <c r="F14" s="992">
        <f>SUM(F11:F13)</f>
        <v>1528631.97</v>
      </c>
      <c r="G14" s="985"/>
      <c r="H14" s="991">
        <f>SUM(H11:H13)</f>
        <v>3757349.8299999991</v>
      </c>
      <c r="I14" s="992">
        <f>SUM(I11:I13)</f>
        <v>1561758.07</v>
      </c>
      <c r="J14" s="985"/>
      <c r="K14" s="991">
        <f>SUM(K11:K13)</f>
        <v>3890304.2599999979</v>
      </c>
      <c r="L14" s="992">
        <f>SUM(L11:L13)</f>
        <v>1510219.6791366907</v>
      </c>
      <c r="M14" s="985"/>
      <c r="N14" s="991">
        <f>SUM(N11:N13)</f>
        <v>4418155.3299999991</v>
      </c>
      <c r="O14" s="992">
        <f>+O11</f>
        <v>1593419.6791366907</v>
      </c>
      <c r="P14" s="985"/>
    </row>
    <row r="15" spans="1:16" ht="13.5" thickTop="1" x14ac:dyDescent="0.2">
      <c r="A15" s="993"/>
      <c r="B15" s="994"/>
      <c r="C15" s="995"/>
      <c r="D15" s="996"/>
      <c r="E15" s="994"/>
      <c r="F15" s="995"/>
      <c r="G15" s="996"/>
      <c r="H15" s="995"/>
      <c r="I15" s="995"/>
      <c r="J15" s="996"/>
      <c r="K15" s="995"/>
      <c r="L15" s="995"/>
      <c r="M15" s="996"/>
      <c r="N15" s="994"/>
      <c r="O15" s="995"/>
      <c r="P15" s="996"/>
    </row>
    <row r="16" spans="1:16" ht="3.75" customHeight="1" x14ac:dyDescent="0.2"/>
    <row r="17" spans="2:16" x14ac:dyDescent="0.2">
      <c r="B17"/>
      <c r="C17"/>
      <c r="D17"/>
      <c r="E17"/>
      <c r="F17"/>
      <c r="G17"/>
      <c r="H17"/>
      <c r="I17"/>
      <c r="J17"/>
    </row>
    <row r="18" spans="2:16" x14ac:dyDescent="0.2">
      <c r="I18"/>
      <c r="J18"/>
      <c r="O18" s="997"/>
    </row>
    <row r="19" spans="2:16" x14ac:dyDescent="0.2">
      <c r="C19"/>
      <c r="D19"/>
      <c r="F19"/>
      <c r="I19"/>
      <c r="J19"/>
    </row>
    <row r="20" spans="2:16" x14ac:dyDescent="0.2">
      <c r="H20" s="998"/>
      <c r="I20" s="982"/>
    </row>
    <row r="23" spans="2:16" ht="5.0999999999999996" customHeight="1" x14ac:dyDescent="0.2"/>
    <row r="24" spans="2:16" x14ac:dyDescent="0.2">
      <c r="K24" s="999"/>
      <c r="L24" s="999"/>
      <c r="M24" s="999"/>
      <c r="N24" s="999"/>
      <c r="O24" s="999"/>
      <c r="P24" s="999"/>
    </row>
    <row r="26" spans="2:16" x14ac:dyDescent="0.2">
      <c r="K26" s="945"/>
      <c r="L26" s="945"/>
      <c r="M26" s="945"/>
    </row>
    <row r="28" spans="2:16" x14ac:dyDescent="0.2">
      <c r="O28" s="945"/>
      <c r="P28" s="945"/>
    </row>
    <row r="34" spans="2:14" x14ac:dyDescent="0.2">
      <c r="B34" s="1000"/>
      <c r="C34"/>
      <c r="D34"/>
      <c r="E34" s="1000"/>
      <c r="F34" s="891"/>
      <c r="G34"/>
      <c r="H34" s="1000"/>
      <c r="K34" s="1000"/>
      <c r="N34" s="1000"/>
    </row>
    <row r="36" spans="2:14" x14ac:dyDescent="0.2">
      <c r="K36" s="998"/>
    </row>
  </sheetData>
  <mergeCells count="5">
    <mergeCell ref="B5:D5"/>
    <mergeCell ref="E5:G5"/>
    <mergeCell ref="H5:J5"/>
    <mergeCell ref="K5:M5"/>
    <mergeCell ref="N5:P5"/>
  </mergeCells>
  <pageMargins left="1" right="0.75" top="0.75" bottom="0.5" header="0.5" footer="0.5"/>
  <pageSetup scale="59" fitToHeight="2" orientation="landscape" r:id="rId1"/>
  <headerFooter>
    <oddFooter>&amp;L&amp;KFF0000Final Rate Application&amp;CPage &amp;P of &amp;N&amp;R02/10/2017</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F19"/>
  <sheetViews>
    <sheetView workbookViewId="0"/>
  </sheetViews>
  <sheetFormatPr defaultRowHeight="12.75" x14ac:dyDescent="0.2"/>
  <cols>
    <col min="1" max="1" width="29" style="67" customWidth="1"/>
    <col min="2" max="6" width="18.140625" style="67" customWidth="1"/>
    <col min="7" max="16384" width="9.140625" style="67"/>
  </cols>
  <sheetData>
    <row r="1" spans="1:6" x14ac:dyDescent="0.2">
      <c r="A1" s="918" t="str">
        <f>B.2!$A$2</f>
        <v>Recology Sunset Scavenger/Recology Golden Gate</v>
      </c>
      <c r="B1" s="68"/>
      <c r="C1" s="400"/>
      <c r="D1" s="400"/>
      <c r="E1" s="400"/>
      <c r="F1" s="400"/>
    </row>
    <row r="2" spans="1:6" x14ac:dyDescent="0.2">
      <c r="A2" s="919" t="s">
        <v>521</v>
      </c>
      <c r="B2" s="68"/>
      <c r="C2" s="400"/>
      <c r="D2" s="400"/>
      <c r="E2" s="400"/>
      <c r="F2" s="400"/>
    </row>
    <row r="3" spans="1:6" x14ac:dyDescent="0.2">
      <c r="A3" s="947" t="s">
        <v>44</v>
      </c>
      <c r="B3" s="68"/>
      <c r="C3" s="400"/>
      <c r="D3" s="400"/>
      <c r="E3" s="400"/>
      <c r="F3" s="400"/>
    </row>
    <row r="4" spans="1:6" ht="12.75" customHeight="1" x14ac:dyDescent="0.2">
      <c r="A4" s="921"/>
      <c r="B4" s="68"/>
      <c r="C4" s="400"/>
      <c r="D4" s="400"/>
      <c r="E4" s="400"/>
      <c r="F4" s="278" t="s">
        <v>215</v>
      </c>
    </row>
    <row r="5" spans="1:6" x14ac:dyDescent="0.2">
      <c r="A5" s="922"/>
      <c r="B5" s="924"/>
      <c r="C5" s="924"/>
      <c r="D5" s="924"/>
      <c r="E5" s="924"/>
      <c r="F5" s="925">
        <f>D!$G$6</f>
        <v>0.03</v>
      </c>
    </row>
    <row r="6" spans="1:6" ht="16.5" customHeight="1" x14ac:dyDescent="0.2">
      <c r="A6" s="926"/>
      <c r="B6" s="1102" t="s">
        <v>216</v>
      </c>
      <c r="C6" s="1103"/>
      <c r="D6" s="1104"/>
      <c r="E6" s="509" t="s">
        <v>304</v>
      </c>
      <c r="F6" s="510" t="s">
        <v>267</v>
      </c>
    </row>
    <row r="7" spans="1:6" ht="16.5" customHeight="1" x14ac:dyDescent="0.2">
      <c r="A7" s="927" t="s">
        <v>499</v>
      </c>
      <c r="B7" s="512" t="s">
        <v>270</v>
      </c>
      <c r="C7" s="512" t="s">
        <v>271</v>
      </c>
      <c r="D7" s="512" t="s">
        <v>272</v>
      </c>
      <c r="E7" s="513" t="s">
        <v>273</v>
      </c>
      <c r="F7" s="411" t="s">
        <v>100</v>
      </c>
    </row>
    <row r="8" spans="1:6" x14ac:dyDescent="0.2">
      <c r="A8" s="1001" t="s">
        <v>522</v>
      </c>
      <c r="B8" s="939"/>
      <c r="C8" s="534"/>
      <c r="D8" s="534"/>
      <c r="E8" s="534"/>
      <c r="F8" s="928"/>
    </row>
    <row r="9" spans="1:6" ht="13.5" customHeight="1" x14ac:dyDescent="0.2">
      <c r="A9" s="933" t="s">
        <v>488</v>
      </c>
      <c r="B9" s="84">
        <v>-236.16</v>
      </c>
      <c r="C9" s="84">
        <v>3095.1</v>
      </c>
      <c r="D9" s="84">
        <v>0</v>
      </c>
      <c r="E9" s="84">
        <v>0</v>
      </c>
      <c r="F9" s="84">
        <v>0</v>
      </c>
    </row>
    <row r="10" spans="1:6" ht="13.5" customHeight="1" x14ac:dyDescent="0.2">
      <c r="A10" s="531" t="s">
        <v>485</v>
      </c>
      <c r="B10" s="111">
        <v>40522.269999999975</v>
      </c>
      <c r="C10" s="111">
        <v>97594.750000000044</v>
      </c>
      <c r="D10" s="111">
        <v>408795.49000000005</v>
      </c>
      <c r="E10" s="111">
        <v>389049</v>
      </c>
      <c r="F10" s="111">
        <v>723279.7466666667</v>
      </c>
    </row>
    <row r="11" spans="1:6" ht="13.5" customHeight="1" x14ac:dyDescent="0.2">
      <c r="A11" s="531" t="s">
        <v>337</v>
      </c>
      <c r="B11" s="111">
        <v>507492.5</v>
      </c>
      <c r="C11" s="111">
        <v>600891.11</v>
      </c>
      <c r="D11" s="111">
        <v>350766.48000000004</v>
      </c>
      <c r="E11" s="111">
        <v>290757</v>
      </c>
      <c r="F11" s="111">
        <v>299479.71000000002</v>
      </c>
    </row>
    <row r="12" spans="1:6" ht="13.5" customHeight="1" x14ac:dyDescent="0.2">
      <c r="A12" s="531" t="s">
        <v>335</v>
      </c>
      <c r="B12" s="111">
        <v>5834.7199999999993</v>
      </c>
      <c r="C12" s="111">
        <v>-6735.04</v>
      </c>
      <c r="D12" s="111">
        <v>0</v>
      </c>
      <c r="E12" s="111">
        <v>0</v>
      </c>
      <c r="F12" s="111">
        <v>0</v>
      </c>
    </row>
    <row r="13" spans="1:6" ht="13.5" customHeight="1" x14ac:dyDescent="0.2">
      <c r="A13" s="531" t="s">
        <v>523</v>
      </c>
      <c r="B13" s="111">
        <v>301261.54000000004</v>
      </c>
      <c r="C13" s="111">
        <v>269799.68000000005</v>
      </c>
      <c r="D13" s="111">
        <v>137398.29</v>
      </c>
      <c r="E13" s="111">
        <v>117300</v>
      </c>
      <c r="F13" s="111">
        <v>120819</v>
      </c>
    </row>
    <row r="14" spans="1:6" ht="5.0999999999999996" customHeight="1" x14ac:dyDescent="0.2">
      <c r="A14" s="529"/>
      <c r="B14" s="103"/>
      <c r="C14" s="103"/>
      <c r="D14" s="103"/>
      <c r="E14" s="103"/>
      <c r="F14" s="103"/>
    </row>
    <row r="15" spans="1:6" x14ac:dyDescent="0.2">
      <c r="A15" s="413" t="s">
        <v>524</v>
      </c>
      <c r="B15" s="936">
        <f t="shared" ref="B15:E15" si="0">SUM(B9:B14)</f>
        <v>854874.87</v>
      </c>
      <c r="C15" s="936">
        <f>SUM(C9:C14)</f>
        <v>964645.60000000009</v>
      </c>
      <c r="D15" s="936">
        <f t="shared" si="0"/>
        <v>896960.26000000013</v>
      </c>
      <c r="E15" s="936">
        <f t="shared" si="0"/>
        <v>797106</v>
      </c>
      <c r="F15" s="936">
        <f>SUM(F9:F14)</f>
        <v>1143578.4566666668</v>
      </c>
    </row>
    <row r="16" spans="1:6" x14ac:dyDescent="0.2">
      <c r="A16" s="400"/>
      <c r="B16" s="68"/>
      <c r="C16" s="68"/>
      <c r="D16" s="68"/>
      <c r="E16" s="68"/>
      <c r="F16" s="400"/>
    </row>
    <row r="19" spans="1:1" x14ac:dyDescent="0.2">
      <c r="A19" s="75"/>
    </row>
  </sheetData>
  <mergeCells count="1">
    <mergeCell ref="B6:D6"/>
  </mergeCells>
  <pageMargins left="1" right="0.75" top="0.75" bottom="0.5" header="0.5" footer="0.5"/>
  <pageSetup fitToHeight="2" orientation="landscape" r:id="rId1"/>
  <headerFooter>
    <oddFooter>&amp;L&amp;KFF0000Final Rate Application&amp;CPage &amp;P of &amp;N&amp;R02/10/2017</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F19"/>
  <sheetViews>
    <sheetView workbookViewId="0"/>
  </sheetViews>
  <sheetFormatPr defaultRowHeight="12.75" x14ac:dyDescent="0.2"/>
  <cols>
    <col min="1" max="1" width="32.85546875" style="67" customWidth="1"/>
    <col min="2" max="6" width="17" style="67" customWidth="1"/>
    <col min="7" max="16384" width="9.140625" style="67"/>
  </cols>
  <sheetData>
    <row r="1" spans="1:6" x14ac:dyDescent="0.2">
      <c r="A1" s="918" t="s">
        <v>54</v>
      </c>
      <c r="B1" s="68"/>
      <c r="C1" s="68"/>
      <c r="D1" s="68"/>
      <c r="E1" s="400"/>
      <c r="F1" s="400"/>
    </row>
    <row r="2" spans="1:6" x14ac:dyDescent="0.2">
      <c r="A2" s="919" t="s">
        <v>525</v>
      </c>
      <c r="B2" s="68"/>
      <c r="C2" s="68"/>
      <c r="D2" s="68"/>
      <c r="E2" s="400"/>
      <c r="F2" s="400"/>
    </row>
    <row r="3" spans="1:6" ht="12.75" customHeight="1" x14ac:dyDescent="0.2">
      <c r="A3" s="947" t="s">
        <v>46</v>
      </c>
      <c r="B3" s="68"/>
      <c r="C3" s="68"/>
      <c r="D3" s="68"/>
      <c r="E3" s="400"/>
      <c r="F3" s="400"/>
    </row>
    <row r="4" spans="1:6" ht="12.75" customHeight="1" x14ac:dyDescent="0.2">
      <c r="A4" s="921"/>
      <c r="B4" s="68"/>
      <c r="C4" s="68"/>
      <c r="D4" s="68"/>
      <c r="E4" s="400"/>
      <c r="F4" s="400"/>
    </row>
    <row r="5" spans="1:6" x14ac:dyDescent="0.2">
      <c r="A5" s="922"/>
      <c r="B5" s="68"/>
      <c r="C5" s="68"/>
      <c r="D5" s="68"/>
      <c r="E5" s="158"/>
      <c r="F5" s="1002"/>
    </row>
    <row r="6" spans="1:6" ht="16.5" customHeight="1" x14ac:dyDescent="0.2">
      <c r="A6" s="926"/>
      <c r="B6" s="1102" t="s">
        <v>216</v>
      </c>
      <c r="C6" s="1103"/>
      <c r="D6" s="1104"/>
      <c r="E6" s="1003" t="s">
        <v>304</v>
      </c>
      <c r="F6" s="903" t="s">
        <v>267</v>
      </c>
    </row>
    <row r="7" spans="1:6" ht="16.5" customHeight="1" x14ac:dyDescent="0.2">
      <c r="A7" s="927" t="s">
        <v>499</v>
      </c>
      <c r="B7" s="512" t="s">
        <v>270</v>
      </c>
      <c r="C7" s="512" t="s">
        <v>271</v>
      </c>
      <c r="D7" s="512" t="s">
        <v>272</v>
      </c>
      <c r="E7" s="513" t="s">
        <v>273</v>
      </c>
      <c r="F7" s="411" t="s">
        <v>100</v>
      </c>
    </row>
    <row r="8" spans="1:6" ht="16.5" customHeight="1" x14ac:dyDescent="0.2">
      <c r="A8" s="529" t="s">
        <v>526</v>
      </c>
      <c r="B8" s="934">
        <v>132489.07</v>
      </c>
      <c r="C8" s="934">
        <v>128699.75</v>
      </c>
      <c r="D8" s="934">
        <v>125292.04000000001</v>
      </c>
      <c r="E8" s="84">
        <v>129445</v>
      </c>
      <c r="F8" s="130">
        <f>AVERAGE(B8:D8)</f>
        <v>128826.95333333332</v>
      </c>
    </row>
    <row r="9" spans="1:6" ht="16.5" customHeight="1" x14ac:dyDescent="0.2">
      <c r="A9" s="531" t="s">
        <v>527</v>
      </c>
      <c r="B9" s="101">
        <v>37400.870000000003</v>
      </c>
      <c r="C9" s="101">
        <v>1150</v>
      </c>
      <c r="D9" s="101">
        <v>2875</v>
      </c>
      <c r="E9" s="111">
        <v>2300</v>
      </c>
      <c r="F9" s="101">
        <f>AVERAGE(B9:D9)</f>
        <v>13808.623333333335</v>
      </c>
    </row>
    <row r="10" spans="1:6" ht="16.5" customHeight="1" x14ac:dyDescent="0.2">
      <c r="A10" s="1004" t="s">
        <v>528</v>
      </c>
      <c r="B10" s="101">
        <v>615843.40999999968</v>
      </c>
      <c r="C10" s="101">
        <v>417613.67000000016</v>
      </c>
      <c r="D10" s="101">
        <v>398728.1</v>
      </c>
      <c r="E10" s="111">
        <v>303000</v>
      </c>
      <c r="F10" s="101">
        <f>AVERAGE(B10:D10)</f>
        <v>477395.05999999988</v>
      </c>
    </row>
    <row r="11" spans="1:6" ht="16.5" customHeight="1" x14ac:dyDescent="0.2">
      <c r="A11" s="531" t="s">
        <v>529</v>
      </c>
      <c r="B11" s="101">
        <v>93397.22</v>
      </c>
      <c r="C11" s="101">
        <v>140244.94000000003</v>
      </c>
      <c r="D11" s="101">
        <v>78816.94</v>
      </c>
      <c r="E11" s="111">
        <v>306673</v>
      </c>
      <c r="F11" s="101">
        <f>AVERAGE(B11:D11)</f>
        <v>104153.03333333334</v>
      </c>
    </row>
    <row r="12" spans="1:6" ht="6" customHeight="1" x14ac:dyDescent="0.2">
      <c r="A12" s="529"/>
      <c r="B12" s="103"/>
      <c r="C12" s="103"/>
      <c r="D12" s="103"/>
      <c r="E12" s="103"/>
      <c r="F12" s="1005"/>
    </row>
    <row r="13" spans="1:6" ht="16.5" customHeight="1" x14ac:dyDescent="0.2">
      <c r="A13" s="413" t="s">
        <v>530</v>
      </c>
      <c r="B13" s="936">
        <f t="shared" ref="B13:F13" si="0">SUM(B8:B12)</f>
        <v>879130.5699999996</v>
      </c>
      <c r="C13" s="936">
        <f t="shared" si="0"/>
        <v>687708.36000000022</v>
      </c>
      <c r="D13" s="936">
        <f t="shared" si="0"/>
        <v>605712.08000000007</v>
      </c>
      <c r="E13" s="936">
        <f t="shared" si="0"/>
        <v>741418</v>
      </c>
      <c r="F13" s="936">
        <f t="shared" si="0"/>
        <v>724183.66999999981</v>
      </c>
    </row>
    <row r="14" spans="1:6" x14ac:dyDescent="0.2">
      <c r="A14" s="400"/>
      <c r="B14" s="68"/>
      <c r="C14" s="68"/>
      <c r="D14" s="68"/>
      <c r="E14" s="68"/>
      <c r="F14" s="400"/>
    </row>
    <row r="15" spans="1:6" x14ac:dyDescent="0.2">
      <c r="C15" s="70"/>
      <c r="D15" s="70"/>
    </row>
    <row r="16" spans="1:6" x14ac:dyDescent="0.2">
      <c r="A16" s="1006"/>
      <c r="B16" s="1007"/>
      <c r="C16" s="1007"/>
      <c r="D16" s="1007"/>
      <c r="E16" s="1007"/>
      <c r="F16" s="1007"/>
    </row>
    <row r="17" spans="1:1" x14ac:dyDescent="0.2">
      <c r="A17" s="298"/>
    </row>
    <row r="18" spans="1:1" x14ac:dyDescent="0.2">
      <c r="A18" s="1008"/>
    </row>
    <row r="19" spans="1:1" x14ac:dyDescent="0.2">
      <c r="A19" s="70"/>
    </row>
  </sheetData>
  <mergeCells count="1">
    <mergeCell ref="B6:D6"/>
  </mergeCells>
  <pageMargins left="1" right="0.75" top="0.75" bottom="0.5" header="0.5" footer="0.5"/>
  <pageSetup fitToHeight="2" orientation="landscape" r:id="rId1"/>
  <headerFooter>
    <oddFooter>&amp;L&amp;KFF0000Final Rate Application&amp;CPage &amp;P of &amp;N&amp;R02/10/2017</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outlinePr showOutlineSymbols="0"/>
    <pageSetUpPr fitToPage="1"/>
  </sheetPr>
  <dimension ref="A1:F36"/>
  <sheetViews>
    <sheetView showOutlineSymbols="0" topLeftCell="A2" workbookViewId="0">
      <selection activeCell="A2" sqref="A2"/>
    </sheetView>
  </sheetViews>
  <sheetFormatPr defaultRowHeight="12.75" outlineLevelRow="1" x14ac:dyDescent="0.2"/>
  <cols>
    <col min="1" max="1" width="37" style="546" customWidth="1"/>
    <col min="2" max="6" width="15.85546875" style="546" customWidth="1"/>
    <col min="7" max="16384" width="9.140625" style="546"/>
  </cols>
  <sheetData>
    <row r="1" spans="1:6" ht="15" hidden="1" customHeight="1" x14ac:dyDescent="0.2"/>
    <row r="2" spans="1:6" x14ac:dyDescent="0.2">
      <c r="A2" s="267" t="str">
        <f>B.2!$A$2</f>
        <v>Recology Sunset Scavenger/Recology Golden Gate</v>
      </c>
      <c r="B2" s="318"/>
      <c r="C2" s="318"/>
    </row>
    <row r="3" spans="1:6" x14ac:dyDescent="0.2">
      <c r="A3" s="1009" t="s">
        <v>531</v>
      </c>
      <c r="B3" s="1010"/>
      <c r="C3" s="1010"/>
    </row>
    <row r="4" spans="1:6" ht="12.75" customHeight="1" x14ac:dyDescent="0.2">
      <c r="A4" s="1011" t="s">
        <v>48</v>
      </c>
      <c r="B4" s="1010"/>
      <c r="C4" s="1010"/>
    </row>
    <row r="5" spans="1:6" ht="12.75" customHeight="1" x14ac:dyDescent="0.2">
      <c r="A5" s="1012"/>
      <c r="B5" s="1010"/>
      <c r="C5" s="1010"/>
    </row>
    <row r="6" spans="1:6" x14ac:dyDescent="0.2">
      <c r="A6" s="1013"/>
      <c r="E6" s="1014"/>
      <c r="F6" s="1014"/>
    </row>
    <row r="7" spans="1:6" ht="16.5" customHeight="1" x14ac:dyDescent="0.2">
      <c r="B7" s="1102" t="s">
        <v>216</v>
      </c>
      <c r="C7" s="1103"/>
      <c r="D7" s="1104"/>
      <c r="E7" s="509" t="s">
        <v>304</v>
      </c>
      <c r="F7" s="510" t="s">
        <v>267</v>
      </c>
    </row>
    <row r="8" spans="1:6" ht="16.5" customHeight="1" x14ac:dyDescent="0.2">
      <c r="A8" s="1015" t="s">
        <v>217</v>
      </c>
      <c r="B8" s="512" t="s">
        <v>270</v>
      </c>
      <c r="C8" s="512" t="s">
        <v>271</v>
      </c>
      <c r="D8" s="512" t="s">
        <v>272</v>
      </c>
      <c r="E8" s="513" t="s">
        <v>273</v>
      </c>
      <c r="F8" s="411" t="s">
        <v>100</v>
      </c>
    </row>
    <row r="9" spans="1:6" ht="6" customHeight="1" x14ac:dyDescent="0.2">
      <c r="A9" s="1016"/>
      <c r="B9" s="1017"/>
      <c r="C9" s="1017"/>
      <c r="D9" s="1018"/>
      <c r="E9" s="1018"/>
      <c r="F9" s="1018"/>
    </row>
    <row r="10" spans="1:6" ht="16.5" customHeight="1" x14ac:dyDescent="0.2">
      <c r="A10" s="1019" t="s">
        <v>532</v>
      </c>
      <c r="B10" s="774">
        <v>1288696</v>
      </c>
      <c r="C10" s="774">
        <v>1669464.32</v>
      </c>
      <c r="D10" s="774">
        <f>D!E20</f>
        <v>1816124.3453404098</v>
      </c>
      <c r="E10" s="774">
        <v>1876056.4487366434</v>
      </c>
      <c r="F10" s="774">
        <v>1937966.3115449524</v>
      </c>
    </row>
    <row r="11" spans="1:6" ht="16.5" customHeight="1" x14ac:dyDescent="0.2">
      <c r="A11" s="1020" t="s">
        <v>533</v>
      </c>
      <c r="B11" s="1021">
        <v>225681</v>
      </c>
      <c r="C11" s="1021">
        <v>263341.55</v>
      </c>
      <c r="D11" s="1022">
        <f>D!E44</f>
        <v>289192.40965561342</v>
      </c>
      <c r="E11" s="1022">
        <v>298735.75917424861</v>
      </c>
      <c r="F11" s="1022">
        <v>308594.03922699881</v>
      </c>
    </row>
    <row r="12" spans="1:6" ht="16.5" customHeight="1" x14ac:dyDescent="0.2">
      <c r="A12" s="1023" t="s">
        <v>534</v>
      </c>
      <c r="B12" s="1021">
        <v>809108</v>
      </c>
      <c r="C12" s="1021">
        <v>829246.33</v>
      </c>
      <c r="D12" s="1022">
        <f>D!E25</f>
        <v>717399.19689822313</v>
      </c>
      <c r="E12" s="1022">
        <v>739374.54126411688</v>
      </c>
      <c r="F12" s="1022">
        <v>763773.90112583269</v>
      </c>
    </row>
    <row r="13" spans="1:6" ht="16.5" customHeight="1" x14ac:dyDescent="0.2">
      <c r="A13" s="1023" t="s">
        <v>535</v>
      </c>
      <c r="B13" s="1021">
        <v>1781550</v>
      </c>
      <c r="C13" s="1021">
        <v>1676792.23</v>
      </c>
      <c r="D13" s="1022">
        <f>D!E19</f>
        <v>1752254.1171494108</v>
      </c>
      <c r="E13" s="1022">
        <v>1810078.503015341</v>
      </c>
      <c r="F13" s="1022">
        <v>1869811.0936148469</v>
      </c>
    </row>
    <row r="14" spans="1:6" ht="16.5" customHeight="1" x14ac:dyDescent="0.2">
      <c r="A14" s="1023" t="s">
        <v>536</v>
      </c>
      <c r="B14" s="1021">
        <v>454186</v>
      </c>
      <c r="C14" s="1021">
        <v>576199.75</v>
      </c>
      <c r="D14" s="1022">
        <f>D!E22</f>
        <v>567236.70516574162</v>
      </c>
      <c r="E14" s="1022">
        <v>585955.51643621107</v>
      </c>
      <c r="F14" s="1022">
        <v>605292.04847860604</v>
      </c>
    </row>
    <row r="15" spans="1:6" ht="16.5" customHeight="1" x14ac:dyDescent="0.2">
      <c r="A15" s="1023" t="s">
        <v>537</v>
      </c>
      <c r="B15" s="1021">
        <v>2033785</v>
      </c>
      <c r="C15" s="1021">
        <v>2431962.0099999998</v>
      </c>
      <c r="D15" s="1022">
        <f>D!E28</f>
        <v>2347115.7717250488</v>
      </c>
      <c r="E15" s="1022">
        <v>2424570.5921919746</v>
      </c>
      <c r="F15" s="1022">
        <v>2504581.4217343098</v>
      </c>
    </row>
    <row r="16" spans="1:6" ht="5.0999999999999996" customHeight="1" x14ac:dyDescent="0.2">
      <c r="A16" s="1024"/>
      <c r="B16" s="1025"/>
      <c r="C16" s="1025"/>
      <c r="D16" s="113"/>
      <c r="E16" s="113"/>
      <c r="F16" s="113"/>
    </row>
    <row r="17" spans="1:6" ht="18" customHeight="1" x14ac:dyDescent="0.2">
      <c r="A17" s="1026" t="s">
        <v>538</v>
      </c>
      <c r="B17" s="1027">
        <f t="shared" ref="B17:D17" si="0">SUM(B10:B15)</f>
        <v>6593006</v>
      </c>
      <c r="C17" s="1027">
        <f t="shared" si="0"/>
        <v>7447006.1899999995</v>
      </c>
      <c r="D17" s="1027">
        <f t="shared" si="0"/>
        <v>7489322.545934448</v>
      </c>
      <c r="E17" s="1027">
        <f>SUM(E10:E15)</f>
        <v>7734771.3608185351</v>
      </c>
      <c r="F17" s="1027">
        <f>SUM(F10:F15)</f>
        <v>7990018.8157255463</v>
      </c>
    </row>
    <row r="21" spans="1:6" outlineLevel="1" x14ac:dyDescent="0.2"/>
    <row r="22" spans="1:6" outlineLevel="1" x14ac:dyDescent="0.2">
      <c r="A22" s="1028"/>
      <c r="B22" s="150"/>
      <c r="C22" s="325"/>
      <c r="D22" s="150"/>
      <c r="E22" s="325"/>
      <c r="F22" s="325"/>
    </row>
    <row r="23" spans="1:6" ht="12.75" customHeight="1" outlineLevel="1" x14ac:dyDescent="0.2">
      <c r="A23" s="1029"/>
      <c r="B23" s="325"/>
      <c r="C23" s="325"/>
      <c r="E23" s="325"/>
      <c r="F23" s="325"/>
    </row>
    <row r="34" spans="2:2" x14ac:dyDescent="0.2">
      <c r="B34" s="1030"/>
    </row>
    <row r="36" spans="2:2" x14ac:dyDescent="0.2">
      <c r="B36" s="1030"/>
    </row>
  </sheetData>
  <mergeCells count="1">
    <mergeCell ref="B7:D7"/>
  </mergeCells>
  <pageMargins left="1" right="0.75" top="0.75" bottom="0.5" header="0.5" footer="0.5"/>
  <pageSetup fitToHeight="2" orientation="landscape" r:id="rId1"/>
  <headerFooter>
    <oddFooter>&amp;L&amp;KFF0000Final Rate Application&amp;CPage &amp;P of &amp;N&amp;R02/10/2017</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A37"/>
  <sheetViews>
    <sheetView workbookViewId="0"/>
  </sheetViews>
  <sheetFormatPr defaultRowHeight="12.75" x14ac:dyDescent="0.2"/>
  <cols>
    <col min="1" max="1" width="100.7109375" customWidth="1"/>
    <col min="257" max="257" width="100.7109375" customWidth="1"/>
    <col min="513" max="513" width="100.7109375" customWidth="1"/>
    <col min="769" max="769" width="100.7109375" customWidth="1"/>
    <col min="1025" max="1025" width="100.7109375" customWidth="1"/>
    <col min="1281" max="1281" width="100.7109375" customWidth="1"/>
    <col min="1537" max="1537" width="100.7109375" customWidth="1"/>
    <col min="1793" max="1793" width="100.7109375" customWidth="1"/>
    <col min="2049" max="2049" width="100.7109375" customWidth="1"/>
    <col min="2305" max="2305" width="100.7109375" customWidth="1"/>
    <col min="2561" max="2561" width="100.7109375" customWidth="1"/>
    <col min="2817" max="2817" width="100.7109375" customWidth="1"/>
    <col min="3073" max="3073" width="100.7109375" customWidth="1"/>
    <col min="3329" max="3329" width="100.7109375" customWidth="1"/>
    <col min="3585" max="3585" width="100.7109375" customWidth="1"/>
    <col min="3841" max="3841" width="100.7109375" customWidth="1"/>
    <col min="4097" max="4097" width="100.7109375" customWidth="1"/>
    <col min="4353" max="4353" width="100.7109375" customWidth="1"/>
    <col min="4609" max="4609" width="100.7109375" customWidth="1"/>
    <col min="4865" max="4865" width="100.7109375" customWidth="1"/>
    <col min="5121" max="5121" width="100.7109375" customWidth="1"/>
    <col min="5377" max="5377" width="100.7109375" customWidth="1"/>
    <col min="5633" max="5633" width="100.7109375" customWidth="1"/>
    <col min="5889" max="5889" width="100.7109375" customWidth="1"/>
    <col min="6145" max="6145" width="100.7109375" customWidth="1"/>
    <col min="6401" max="6401" width="100.7109375" customWidth="1"/>
    <col min="6657" max="6657" width="100.7109375" customWidth="1"/>
    <col min="6913" max="6913" width="100.7109375" customWidth="1"/>
    <col min="7169" max="7169" width="100.7109375" customWidth="1"/>
    <col min="7425" max="7425" width="100.7109375" customWidth="1"/>
    <col min="7681" max="7681" width="100.7109375" customWidth="1"/>
    <col min="7937" max="7937" width="100.7109375" customWidth="1"/>
    <col min="8193" max="8193" width="100.7109375" customWidth="1"/>
    <col min="8449" max="8449" width="100.7109375" customWidth="1"/>
    <col min="8705" max="8705" width="100.7109375" customWidth="1"/>
    <col min="8961" max="8961" width="100.7109375" customWidth="1"/>
    <col min="9217" max="9217" width="100.7109375" customWidth="1"/>
    <col min="9473" max="9473" width="100.7109375" customWidth="1"/>
    <col min="9729" max="9729" width="100.7109375" customWidth="1"/>
    <col min="9985" max="9985" width="100.7109375" customWidth="1"/>
    <col min="10241" max="10241" width="100.7109375" customWidth="1"/>
    <col min="10497" max="10497" width="100.7109375" customWidth="1"/>
    <col min="10753" max="10753" width="100.7109375" customWidth="1"/>
    <col min="11009" max="11009" width="100.7109375" customWidth="1"/>
    <col min="11265" max="11265" width="100.7109375" customWidth="1"/>
    <col min="11521" max="11521" width="100.7109375" customWidth="1"/>
    <col min="11777" max="11777" width="100.7109375" customWidth="1"/>
    <col min="12033" max="12033" width="100.7109375" customWidth="1"/>
    <col min="12289" max="12289" width="100.7109375" customWidth="1"/>
    <col min="12545" max="12545" width="100.7109375" customWidth="1"/>
    <col min="12801" max="12801" width="100.7109375" customWidth="1"/>
    <col min="13057" max="13057" width="100.7109375" customWidth="1"/>
    <col min="13313" max="13313" width="100.7109375" customWidth="1"/>
    <col min="13569" max="13569" width="100.7109375" customWidth="1"/>
    <col min="13825" max="13825" width="100.7109375" customWidth="1"/>
    <col min="14081" max="14081" width="100.7109375" customWidth="1"/>
    <col min="14337" max="14337" width="100.7109375" customWidth="1"/>
    <col min="14593" max="14593" width="100.7109375" customWidth="1"/>
    <col min="14849" max="14849" width="100.7109375" customWidth="1"/>
    <col min="15105" max="15105" width="100.7109375" customWidth="1"/>
    <col min="15361" max="15361" width="100.7109375" customWidth="1"/>
    <col min="15617" max="15617" width="100.7109375" customWidth="1"/>
    <col min="15873" max="15873" width="100.7109375" customWidth="1"/>
    <col min="16129" max="16129" width="100.7109375" customWidth="1"/>
  </cols>
  <sheetData>
    <row r="1" spans="1:1" ht="22.5" x14ac:dyDescent="0.3">
      <c r="A1" s="1031" t="s">
        <v>539</v>
      </c>
    </row>
    <row r="3" spans="1:1" ht="20.25" x14ac:dyDescent="0.3">
      <c r="A3" s="1032" t="s">
        <v>540</v>
      </c>
    </row>
    <row r="33" spans="1:1" ht="20.25" x14ac:dyDescent="0.3">
      <c r="A33" s="1033" t="s">
        <v>541</v>
      </c>
    </row>
    <row r="34" spans="1:1" ht="20.25" x14ac:dyDescent="0.3">
      <c r="A34" s="1033" t="s">
        <v>542</v>
      </c>
    </row>
    <row r="37" spans="1:1" ht="20.25" x14ac:dyDescent="0.3">
      <c r="A37" s="1033"/>
    </row>
  </sheetData>
  <pageMargins left="1" right="0.75" top="0.75" bottom="0.5" header="0.5" footer="0.5"/>
  <pageSetup scale="97" fitToHeight="2" orientation="portrait" r:id="rId1"/>
  <headerFooter>
    <oddFooter>&amp;L&amp;KFF0000Final Rate Application&amp;CPage &amp;P of &amp;N&amp;R02/10/2017</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outlinePr showOutlineSymbols="0"/>
    <pageSetUpPr fitToPage="1"/>
  </sheetPr>
  <dimension ref="A1:G61"/>
  <sheetViews>
    <sheetView showOutlineSymbols="0" workbookViewId="0"/>
  </sheetViews>
  <sheetFormatPr defaultRowHeight="12.75" outlineLevelRow="1" x14ac:dyDescent="0.2"/>
  <cols>
    <col min="1" max="1" width="44" style="11" customWidth="1"/>
    <col min="2" max="2" width="17.85546875" style="11" bestFit="1" customWidth="1"/>
    <col min="3" max="4" width="9.140625" style="11"/>
    <col min="5" max="5" width="25.85546875" style="11" bestFit="1" customWidth="1"/>
    <col min="6" max="16384" width="9.140625" style="11"/>
  </cols>
  <sheetData>
    <row r="1" spans="1:2" ht="15.75" customHeight="1" x14ac:dyDescent="0.2">
      <c r="A1" s="64" t="s">
        <v>54</v>
      </c>
      <c r="B1" s="65"/>
    </row>
    <row r="2" spans="1:2" ht="15.75" customHeight="1" x14ac:dyDescent="0.25">
      <c r="A2" s="1034" t="s">
        <v>543</v>
      </c>
      <c r="B2" s="65"/>
    </row>
    <row r="3" spans="1:2" x14ac:dyDescent="0.2">
      <c r="A3" s="1035" t="s">
        <v>544</v>
      </c>
      <c r="B3" s="68"/>
    </row>
    <row r="4" spans="1:2" x14ac:dyDescent="0.2">
      <c r="A4" s="160" t="s">
        <v>6</v>
      </c>
      <c r="B4" s="76"/>
    </row>
    <row r="5" spans="1:2" ht="3" customHeight="1" x14ac:dyDescent="0.2">
      <c r="B5" s="76"/>
    </row>
    <row r="6" spans="1:2" ht="16.5" customHeight="1" x14ac:dyDescent="0.2">
      <c r="A6" s="78"/>
      <c r="B6" s="79"/>
    </row>
    <row r="7" spans="1:2" ht="27" customHeight="1" x14ac:dyDescent="0.2">
      <c r="A7" s="80"/>
      <c r="B7" s="81" t="s">
        <v>100</v>
      </c>
    </row>
    <row r="8" spans="1:2" x14ac:dyDescent="0.2">
      <c r="A8" s="83" t="s">
        <v>101</v>
      </c>
      <c r="B8" s="84">
        <v>0</v>
      </c>
    </row>
    <row r="9" spans="1:2" x14ac:dyDescent="0.2">
      <c r="A9" s="86"/>
      <c r="B9" s="87"/>
    </row>
    <row r="10" spans="1:2" x14ac:dyDescent="0.2">
      <c r="A10" s="89" t="s">
        <v>102</v>
      </c>
      <c r="B10" s="90">
        <f t="shared" ref="B10" si="0">+B8</f>
        <v>0</v>
      </c>
    </row>
    <row r="11" spans="1:2" x14ac:dyDescent="0.2">
      <c r="A11" s="92"/>
      <c r="B11" s="92"/>
    </row>
    <row r="12" spans="1:2" ht="12.75" customHeight="1" x14ac:dyDescent="0.2">
      <c r="A12" s="1036" t="s">
        <v>103</v>
      </c>
      <c r="B12" s="94">
        <v>0.91</v>
      </c>
    </row>
    <row r="13" spans="1:2" x14ac:dyDescent="0.2">
      <c r="A13" s="98"/>
      <c r="B13" s="92"/>
    </row>
    <row r="14" spans="1:2" x14ac:dyDescent="0.2">
      <c r="A14" s="99" t="s">
        <v>104</v>
      </c>
      <c r="B14" s="90">
        <f t="shared" ref="B14" si="1">+B10/B12</f>
        <v>0</v>
      </c>
    </row>
    <row r="15" spans="1:2" ht="12.75" customHeight="1" x14ac:dyDescent="0.2">
      <c r="A15" s="92"/>
      <c r="B15" s="101"/>
    </row>
    <row r="16" spans="1:2" x14ac:dyDescent="0.2">
      <c r="A16" s="102" t="s">
        <v>105</v>
      </c>
      <c r="B16" s="103"/>
    </row>
    <row r="17" spans="1:7" x14ac:dyDescent="0.2">
      <c r="A17" s="92" t="s">
        <v>106</v>
      </c>
      <c r="B17" s="101">
        <f>+CS1_J!B22</f>
        <v>1888582.3278160915</v>
      </c>
    </row>
    <row r="18" spans="1:7" x14ac:dyDescent="0.2">
      <c r="A18" s="92" t="s">
        <v>107</v>
      </c>
      <c r="B18" s="101">
        <f>+CS1_K!B44</f>
        <v>2893900.8943946362</v>
      </c>
    </row>
    <row r="19" spans="1:7" hidden="1" x14ac:dyDescent="0.2">
      <c r="A19" s="86"/>
      <c r="B19" s="101"/>
    </row>
    <row r="20" spans="1:7" x14ac:dyDescent="0.2">
      <c r="A20" s="106" t="s">
        <v>109</v>
      </c>
      <c r="B20" s="101"/>
    </row>
    <row r="21" spans="1:7" x14ac:dyDescent="0.2">
      <c r="A21" s="92" t="s">
        <v>115</v>
      </c>
      <c r="B21" s="111">
        <f>B34</f>
        <v>0</v>
      </c>
    </row>
    <row r="22" spans="1:7" ht="3" customHeight="1" x14ac:dyDescent="0.2">
      <c r="A22" s="112"/>
      <c r="B22" s="113"/>
    </row>
    <row r="23" spans="1:7" ht="15" customHeight="1" x14ac:dyDescent="0.2">
      <c r="A23" s="114" t="s">
        <v>545</v>
      </c>
      <c r="B23" s="1037">
        <f>SUM(B14:B22)</f>
        <v>4782483.2222107276</v>
      </c>
    </row>
    <row r="24" spans="1:7" x14ac:dyDescent="0.2">
      <c r="A24" s="112"/>
      <c r="B24" s="103"/>
    </row>
    <row r="25" spans="1:7" x14ac:dyDescent="0.2">
      <c r="A25" s="116" t="s">
        <v>117</v>
      </c>
      <c r="B25" s="101">
        <f>+B.1!B29</f>
        <v>324964139.62294984</v>
      </c>
    </row>
    <row r="26" spans="1:7" x14ac:dyDescent="0.2">
      <c r="A26" s="117"/>
      <c r="B26" s="101"/>
    </row>
    <row r="27" spans="1:7" x14ac:dyDescent="0.2">
      <c r="A27" s="118"/>
      <c r="B27" s="174"/>
    </row>
    <row r="28" spans="1:7" x14ac:dyDescent="0.2">
      <c r="A28" s="1038" t="s">
        <v>546</v>
      </c>
      <c r="B28" s="128">
        <f>+B23/B25</f>
        <v>1.471695685486946E-2</v>
      </c>
    </row>
    <row r="29" spans="1:7" x14ac:dyDescent="0.2">
      <c r="A29" s="1039"/>
      <c r="B29" s="125"/>
    </row>
    <row r="30" spans="1:7" x14ac:dyDescent="0.2">
      <c r="A30" s="164"/>
      <c r="B30" s="135"/>
      <c r="G30" s="95"/>
    </row>
    <row r="31" spans="1:7" x14ac:dyDescent="0.2">
      <c r="A31" s="164"/>
      <c r="B31" s="135"/>
      <c r="G31" s="95"/>
    </row>
    <row r="32" spans="1:7" x14ac:dyDescent="0.2">
      <c r="A32" s="1040"/>
      <c r="B32" s="1041"/>
    </row>
    <row r="33" spans="1:2" x14ac:dyDescent="0.2">
      <c r="A33" s="1042" t="s">
        <v>125</v>
      </c>
      <c r="B33" s="101">
        <v>0</v>
      </c>
    </row>
    <row r="34" spans="1:2" x14ac:dyDescent="0.2">
      <c r="A34" s="1043" t="s">
        <v>126</v>
      </c>
      <c r="B34" s="1044">
        <f>B33-B14</f>
        <v>0</v>
      </c>
    </row>
    <row r="35" spans="1:2" x14ac:dyDescent="0.2">
      <c r="A35" s="141"/>
      <c r="B35" s="141"/>
    </row>
    <row r="36" spans="1:2" x14ac:dyDescent="0.2">
      <c r="A36" s="114" t="s">
        <v>127</v>
      </c>
      <c r="B36" s="1037">
        <f>B33+SUM(B16:B20)</f>
        <v>4782483.2222107276</v>
      </c>
    </row>
    <row r="41" spans="1:2" x14ac:dyDescent="0.2">
      <c r="B41" s="104"/>
    </row>
    <row r="43" spans="1:2" s="143" customFormat="1" x14ac:dyDescent="0.2"/>
    <row r="45" spans="1:2" x14ac:dyDescent="0.2">
      <c r="A45" s="152"/>
    </row>
    <row r="46" spans="1:2" x14ac:dyDescent="0.2">
      <c r="A46" s="95"/>
      <c r="B46" s="95"/>
    </row>
    <row r="47" spans="1:2" x14ac:dyDescent="0.2">
      <c r="A47" s="95"/>
      <c r="B47" s="95"/>
    </row>
    <row r="48" spans="1:2" x14ac:dyDescent="0.2">
      <c r="A48" s="144"/>
      <c r="B48" s="95"/>
    </row>
    <row r="50" spans="1:2" x14ac:dyDescent="0.2">
      <c r="A50" s="144"/>
      <c r="B50" s="153"/>
    </row>
    <row r="51" spans="1:2" x14ac:dyDescent="0.2">
      <c r="A51" s="144"/>
      <c r="B51" s="153"/>
    </row>
    <row r="52" spans="1:2" x14ac:dyDescent="0.2">
      <c r="A52" s="144"/>
      <c r="B52" s="153"/>
    </row>
    <row r="53" spans="1:2" x14ac:dyDescent="0.2">
      <c r="A53" s="144"/>
      <c r="B53" s="154"/>
    </row>
    <row r="54" spans="1:2" outlineLevel="1" x14ac:dyDescent="0.2">
      <c r="A54" s="143"/>
      <c r="B54" s="155"/>
    </row>
    <row r="55" spans="1:2" outlineLevel="1" x14ac:dyDescent="0.2">
      <c r="A55" s="136"/>
      <c r="B55" s="136"/>
    </row>
    <row r="56" spans="1:2" outlineLevel="1" x14ac:dyDescent="0.2">
      <c r="A56" s="136"/>
      <c r="B56" s="156"/>
    </row>
    <row r="57" spans="1:2" outlineLevel="1" x14ac:dyDescent="0.2">
      <c r="A57" s="136"/>
      <c r="B57" s="157"/>
    </row>
    <row r="58" spans="1:2" ht="3.75" customHeight="1" outlineLevel="1" x14ac:dyDescent="0.2">
      <c r="A58" s="136"/>
      <c r="B58" s="136"/>
    </row>
    <row r="59" spans="1:2" outlineLevel="1" x14ac:dyDescent="0.2">
      <c r="A59" s="136"/>
      <c r="B59" s="157"/>
    </row>
    <row r="60" spans="1:2" outlineLevel="1" x14ac:dyDescent="0.2">
      <c r="A60" s="136"/>
      <c r="B60" s="149"/>
    </row>
    <row r="61" spans="1:2" x14ac:dyDescent="0.2">
      <c r="A61" s="136"/>
      <c r="B61" s="136"/>
    </row>
  </sheetData>
  <pageMargins left="1" right="0.75" top="0.75" bottom="0.5" header="0.5" footer="0.5"/>
  <pageSetup fitToHeight="2" orientation="portrait" r:id="rId1"/>
  <headerFooter>
    <oddFooter>&amp;L&amp;KFF0000Final Rate Application&amp;CPage &amp;P of &amp;N&amp;R02/10/2017</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X56"/>
  <sheetViews>
    <sheetView workbookViewId="0"/>
  </sheetViews>
  <sheetFormatPr defaultRowHeight="12.75" x14ac:dyDescent="0.2"/>
  <cols>
    <col min="1" max="1" width="29.5703125" style="143" customWidth="1" collapsed="1"/>
    <col min="2" max="2" width="6" style="143" customWidth="1"/>
    <col min="3" max="3" width="13.7109375" style="143" customWidth="1"/>
    <col min="4" max="5" width="9.140625" style="143"/>
    <col min="6" max="6" width="11.28515625" style="143" bestFit="1" customWidth="1"/>
    <col min="7" max="16384" width="9.140625" style="143"/>
  </cols>
  <sheetData>
    <row r="1" spans="1:24" x14ac:dyDescent="0.2">
      <c r="A1" s="1045" t="s">
        <v>54</v>
      </c>
      <c r="B1" s="1045"/>
    </row>
    <row r="2" spans="1:24" ht="15" x14ac:dyDescent="0.25">
      <c r="A2" s="1034" t="s">
        <v>543</v>
      </c>
      <c r="B2" s="1046"/>
    </row>
    <row r="3" spans="1:24" x14ac:dyDescent="0.2">
      <c r="A3" s="274" t="s">
        <v>214</v>
      </c>
      <c r="B3" s="274"/>
    </row>
    <row r="4" spans="1:24" x14ac:dyDescent="0.2">
      <c r="A4" s="506" t="s">
        <v>14</v>
      </c>
      <c r="B4" s="506"/>
      <c r="C4" s="136"/>
    </row>
    <row r="6" spans="1:24" s="136" customFormat="1" x14ac:dyDescent="0.2">
      <c r="A6" s="332"/>
      <c r="B6" s="332"/>
      <c r="C6" s="1047"/>
      <c r="D6" s="143"/>
      <c r="E6" s="143"/>
      <c r="F6" s="143"/>
      <c r="G6" s="143"/>
      <c r="H6" s="143"/>
      <c r="I6" s="143"/>
      <c r="J6" s="143"/>
      <c r="K6" s="143"/>
      <c r="L6" s="143"/>
      <c r="M6" s="143"/>
      <c r="N6" s="333"/>
      <c r="O6" s="143"/>
      <c r="P6" s="143"/>
      <c r="Q6" s="143"/>
      <c r="R6" s="143"/>
      <c r="S6" s="143"/>
      <c r="T6" s="143"/>
      <c r="U6" s="143"/>
      <c r="V6" s="143"/>
      <c r="W6" s="143"/>
      <c r="X6" s="333"/>
    </row>
    <row r="7" spans="1:24" ht="21" customHeight="1" x14ac:dyDescent="0.2">
      <c r="A7" s="1048"/>
      <c r="B7" s="1048"/>
      <c r="C7" s="1049" t="str">
        <f>+CS1_K!B7</f>
        <v>RY 2018</v>
      </c>
    </row>
    <row r="8" spans="1:24" ht="38.25" customHeight="1" x14ac:dyDescent="0.2">
      <c r="A8" s="1050" t="s">
        <v>217</v>
      </c>
      <c r="B8" s="1051" t="s">
        <v>547</v>
      </c>
      <c r="C8" s="1052" t="s">
        <v>548</v>
      </c>
    </row>
    <row r="9" spans="1:24" x14ac:dyDescent="0.2">
      <c r="A9" s="111" t="s">
        <v>224</v>
      </c>
      <c r="B9" s="111"/>
      <c r="C9" s="302"/>
    </row>
    <row r="10" spans="1:24" x14ac:dyDescent="0.2">
      <c r="A10" s="1053" t="s">
        <v>225</v>
      </c>
      <c r="B10" s="1053"/>
      <c r="C10" s="1054"/>
    </row>
    <row r="11" spans="1:24" x14ac:dyDescent="0.2">
      <c r="A11" s="111" t="s">
        <v>226</v>
      </c>
      <c r="B11" s="111"/>
      <c r="C11" s="302"/>
    </row>
    <row r="12" spans="1:24" x14ac:dyDescent="0.2">
      <c r="A12" s="1053" t="s">
        <v>227</v>
      </c>
      <c r="B12" s="1053"/>
      <c r="C12" s="302"/>
    </row>
    <row r="13" spans="1:24" x14ac:dyDescent="0.2">
      <c r="A13" s="1055" t="s">
        <v>228</v>
      </c>
      <c r="B13" s="1055"/>
      <c r="C13" s="302"/>
    </row>
    <row r="14" spans="1:24" ht="15.75" customHeight="1" x14ac:dyDescent="0.2">
      <c r="A14" s="1056" t="s">
        <v>229</v>
      </c>
      <c r="B14" s="1056"/>
      <c r="C14" s="308">
        <f>SUM(C9:C13)</f>
        <v>0</v>
      </c>
    </row>
    <row r="15" spans="1:24" x14ac:dyDescent="0.2">
      <c r="A15" s="1053" t="s">
        <v>230</v>
      </c>
      <c r="B15" s="1053"/>
      <c r="C15" s="1057"/>
    </row>
    <row r="16" spans="1:24" x14ac:dyDescent="0.2">
      <c r="A16" s="1053" t="s">
        <v>231</v>
      </c>
      <c r="B16" s="1053"/>
      <c r="C16" s="1058"/>
    </row>
    <row r="17" spans="1:3" x14ac:dyDescent="0.2">
      <c r="A17" s="1053" t="s">
        <v>232</v>
      </c>
      <c r="B17" s="1053"/>
      <c r="C17" s="1058"/>
    </row>
    <row r="18" spans="1:3" x14ac:dyDescent="0.2">
      <c r="A18" s="1053" t="s">
        <v>233</v>
      </c>
      <c r="B18" s="1053"/>
      <c r="C18" s="1058"/>
    </row>
    <row r="19" spans="1:3" x14ac:dyDescent="0.2">
      <c r="A19" s="1053" t="s">
        <v>234</v>
      </c>
      <c r="B19" s="1053"/>
      <c r="C19" s="302"/>
    </row>
    <row r="20" spans="1:3" x14ac:dyDescent="0.2">
      <c r="A20" s="1053" t="s">
        <v>235</v>
      </c>
      <c r="B20" s="1053"/>
      <c r="C20" s="1058"/>
    </row>
    <row r="21" spans="1:3" x14ac:dyDescent="0.2">
      <c r="A21" s="1053" t="s">
        <v>236</v>
      </c>
      <c r="B21" s="1053"/>
      <c r="C21" s="1058"/>
    </row>
    <row r="22" spans="1:3" x14ac:dyDescent="0.2">
      <c r="A22" s="1053" t="s">
        <v>237</v>
      </c>
      <c r="B22" s="1053"/>
      <c r="C22" s="1058"/>
    </row>
    <row r="23" spans="1:3" x14ac:dyDescent="0.2">
      <c r="A23" s="1053" t="s">
        <v>238</v>
      </c>
      <c r="B23" s="1053"/>
      <c r="C23" s="1058"/>
    </row>
    <row r="24" spans="1:3" x14ac:dyDescent="0.2">
      <c r="A24" s="1053" t="s">
        <v>239</v>
      </c>
      <c r="B24" s="1053"/>
      <c r="C24" s="302"/>
    </row>
    <row r="25" spans="1:3" x14ac:dyDescent="0.2">
      <c r="A25" s="1053" t="s">
        <v>240</v>
      </c>
      <c r="B25" s="1059" t="s">
        <v>37</v>
      </c>
      <c r="C25" s="1058">
        <f>+CS1_J!B22</f>
        <v>1888582.3278160915</v>
      </c>
    </row>
    <row r="26" spans="1:3" x14ac:dyDescent="0.2">
      <c r="A26" s="1053" t="s">
        <v>241</v>
      </c>
      <c r="B26" s="1059" t="s">
        <v>39</v>
      </c>
      <c r="C26" s="1058">
        <f>+CS1_K!$B$44</f>
        <v>2893900.8943946362</v>
      </c>
    </row>
    <row r="27" spans="1:3" x14ac:dyDescent="0.2">
      <c r="A27" s="1053" t="s">
        <v>242</v>
      </c>
      <c r="B27" s="1053"/>
      <c r="C27" s="1058"/>
    </row>
    <row r="28" spans="1:3" x14ac:dyDescent="0.2">
      <c r="A28" s="1053" t="s">
        <v>243</v>
      </c>
      <c r="B28" s="1053"/>
      <c r="C28" s="1058"/>
    </row>
    <row r="29" spans="1:3" x14ac:dyDescent="0.2">
      <c r="A29" s="1053" t="s">
        <v>244</v>
      </c>
      <c r="B29" s="1053"/>
      <c r="C29" s="1058"/>
    </row>
    <row r="30" spans="1:3" x14ac:dyDescent="0.2">
      <c r="A30" s="1053" t="s">
        <v>245</v>
      </c>
      <c r="B30" s="1053"/>
      <c r="C30" s="1058"/>
    </row>
    <row r="31" spans="1:3" x14ac:dyDescent="0.2">
      <c r="A31" s="1053" t="s">
        <v>246</v>
      </c>
      <c r="B31" s="1053"/>
      <c r="C31" s="1058"/>
    </row>
    <row r="32" spans="1:3" x14ac:dyDescent="0.2">
      <c r="A32" s="1053" t="s">
        <v>247</v>
      </c>
      <c r="B32" s="1053"/>
      <c r="C32" s="1058"/>
    </row>
    <row r="33" spans="1:4" x14ac:dyDescent="0.2">
      <c r="A33" s="1053" t="s">
        <v>248</v>
      </c>
      <c r="B33" s="1053"/>
      <c r="C33" s="1058"/>
    </row>
    <row r="34" spans="1:4" x14ac:dyDescent="0.2">
      <c r="A34" s="111" t="s">
        <v>249</v>
      </c>
      <c r="B34" s="111"/>
      <c r="C34" s="1058"/>
    </row>
    <row r="35" spans="1:4" x14ac:dyDescent="0.2">
      <c r="A35" s="111" t="s">
        <v>250</v>
      </c>
      <c r="B35" s="111"/>
      <c r="C35" s="1058"/>
    </row>
    <row r="36" spans="1:4" x14ac:dyDescent="0.2">
      <c r="A36" s="1053" t="s">
        <v>251</v>
      </c>
      <c r="B36" s="1053"/>
      <c r="C36" s="1058"/>
    </row>
    <row r="37" spans="1:4" x14ac:dyDescent="0.2">
      <c r="A37" s="1053" t="s">
        <v>252</v>
      </c>
      <c r="B37" s="747"/>
      <c r="C37" s="1058"/>
    </row>
    <row r="38" spans="1:4" x14ac:dyDescent="0.2">
      <c r="A38" s="111" t="s">
        <v>253</v>
      </c>
      <c r="B38" s="111"/>
      <c r="C38" s="1058"/>
    </row>
    <row r="39" spans="1:4" x14ac:dyDescent="0.2">
      <c r="A39" s="1053" t="s">
        <v>254</v>
      </c>
      <c r="B39" s="1053"/>
      <c r="C39" s="1058"/>
    </row>
    <row r="40" spans="1:4" x14ac:dyDescent="0.2">
      <c r="A40" s="111" t="s">
        <v>255</v>
      </c>
      <c r="B40" s="111"/>
      <c r="C40" s="1058"/>
    </row>
    <row r="41" spans="1:4" x14ac:dyDescent="0.2">
      <c r="A41" s="1053" t="s">
        <v>256</v>
      </c>
      <c r="B41" s="1053"/>
      <c r="C41" s="302"/>
    </row>
    <row r="42" spans="1:4" x14ac:dyDescent="0.2">
      <c r="A42" s="111" t="s">
        <v>257</v>
      </c>
      <c r="B42" s="111"/>
      <c r="C42" s="1058"/>
    </row>
    <row r="43" spans="1:4" x14ac:dyDescent="0.2">
      <c r="A43" s="1060" t="s">
        <v>258</v>
      </c>
      <c r="B43" s="111"/>
      <c r="C43" s="1058"/>
      <c r="D43" s="277"/>
    </row>
    <row r="44" spans="1:4" x14ac:dyDescent="0.2">
      <c r="A44" s="1053" t="s">
        <v>259</v>
      </c>
      <c r="B44" s="1053"/>
      <c r="C44" s="1058"/>
    </row>
    <row r="45" spans="1:4" x14ac:dyDescent="0.2">
      <c r="A45" s="111" t="s">
        <v>260</v>
      </c>
      <c r="B45" s="111"/>
      <c r="C45" s="1058"/>
    </row>
    <row r="46" spans="1:4" x14ac:dyDescent="0.2">
      <c r="A46" s="1053" t="s">
        <v>261</v>
      </c>
      <c r="B46" s="1053"/>
      <c r="C46" s="1058"/>
    </row>
    <row r="47" spans="1:4" x14ac:dyDescent="0.2">
      <c r="A47" s="1053" t="s">
        <v>262</v>
      </c>
      <c r="B47" s="1053"/>
      <c r="C47" s="1058"/>
    </row>
    <row r="48" spans="1:4" x14ac:dyDescent="0.2">
      <c r="A48" s="1053" t="s">
        <v>263</v>
      </c>
      <c r="B48" s="1053"/>
      <c r="C48" s="1058"/>
    </row>
    <row r="49" spans="1:3" x14ac:dyDescent="0.2">
      <c r="A49" s="1061" t="s">
        <v>14</v>
      </c>
      <c r="B49" s="1061"/>
      <c r="C49" s="315">
        <f>SUM(C14:C46)</f>
        <v>4782483.2222107276</v>
      </c>
    </row>
    <row r="51" spans="1:3" x14ac:dyDescent="0.2">
      <c r="A51" s="322" t="s">
        <v>264</v>
      </c>
    </row>
    <row r="52" spans="1:3" x14ac:dyDescent="0.2">
      <c r="A52" s="322" t="s">
        <v>266</v>
      </c>
      <c r="C52" s="70">
        <f>-C25</f>
        <v>-1888582.3278160915</v>
      </c>
    </row>
    <row r="53" spans="1:3" x14ac:dyDescent="0.2">
      <c r="A53" s="322" t="s">
        <v>107</v>
      </c>
      <c r="C53" s="70">
        <f>-C26</f>
        <v>-2893900.8943946362</v>
      </c>
    </row>
    <row r="54" spans="1:3" ht="5.0999999999999996" customHeight="1" x14ac:dyDescent="0.2">
      <c r="A54" s="322"/>
      <c r="C54" s="206"/>
    </row>
    <row r="55" spans="1:3" ht="13.5" thickBot="1" x14ac:dyDescent="0.25">
      <c r="A55" s="322" t="s">
        <v>101</v>
      </c>
      <c r="C55" s="70">
        <f>SUM(C49:C54)</f>
        <v>0</v>
      </c>
    </row>
    <row r="56" spans="1:3" ht="13.5" thickTop="1" x14ac:dyDescent="0.2">
      <c r="C56" s="324"/>
    </row>
  </sheetData>
  <pageMargins left="0.72" right="0.5" top="0.42" bottom="0.43" header="0.3" footer="0.18"/>
  <pageSetup fitToWidth="2" fitToHeight="0" pageOrder="overThenDown" orientation="portrait" r:id="rId1"/>
  <headerFooter>
    <oddFooter>&amp;L&amp;KFF0000Final Rate Application&amp;R02/10/2017</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outlinePr showOutlineSymbols="0"/>
    <pageSetUpPr fitToPage="1"/>
  </sheetPr>
  <dimension ref="A1:C26"/>
  <sheetViews>
    <sheetView workbookViewId="0"/>
  </sheetViews>
  <sheetFormatPr defaultRowHeight="12.75" x14ac:dyDescent="0.2"/>
  <cols>
    <col min="1" max="1" width="43.140625" style="400" customWidth="1"/>
    <col min="2" max="2" width="20.7109375" style="400" customWidth="1"/>
    <col min="3" max="3" width="16.42578125" style="400" bestFit="1" customWidth="1"/>
    <col min="4" max="16384" width="9.140625" style="400"/>
  </cols>
  <sheetData>
    <row r="1" spans="1:2" x14ac:dyDescent="0.2">
      <c r="A1" s="267" t="s">
        <v>54</v>
      </c>
      <c r="B1" s="546"/>
    </row>
    <row r="2" spans="1:2" ht="15" x14ac:dyDescent="0.25">
      <c r="A2" s="1034" t="s">
        <v>543</v>
      </c>
      <c r="B2" s="546"/>
    </row>
    <row r="3" spans="1:2" x14ac:dyDescent="0.2">
      <c r="A3" s="877" t="s">
        <v>549</v>
      </c>
      <c r="B3" s="546"/>
    </row>
    <row r="4" spans="1:2" x14ac:dyDescent="0.2">
      <c r="A4" s="878" t="s">
        <v>36</v>
      </c>
      <c r="B4" s="546"/>
    </row>
    <row r="5" spans="1:2" ht="17.25" customHeight="1" x14ac:dyDescent="0.2">
      <c r="A5" s="649"/>
      <c r="B5" s="546"/>
    </row>
    <row r="6" spans="1:2" ht="22.5" customHeight="1" x14ac:dyDescent="0.2">
      <c r="A6" s="880" t="s">
        <v>469</v>
      </c>
      <c r="B6" s="412" t="s">
        <v>100</v>
      </c>
    </row>
    <row r="7" spans="1:2" ht="23.25" customHeight="1" x14ac:dyDescent="0.2">
      <c r="A7" s="881" t="s">
        <v>470</v>
      </c>
      <c r="B7" s="882"/>
    </row>
    <row r="8" spans="1:2" x14ac:dyDescent="0.2">
      <c r="A8" s="883" t="s">
        <v>471</v>
      </c>
      <c r="B8" s="111">
        <f>+J!F8</f>
        <v>103.75095785440614</v>
      </c>
    </row>
    <row r="9" spans="1:2" x14ac:dyDescent="0.2">
      <c r="A9" s="883" t="s">
        <v>472</v>
      </c>
      <c r="B9" s="111">
        <f>+J!F9</f>
        <v>59049.596168582371</v>
      </c>
    </row>
    <row r="10" spans="1:2" x14ac:dyDescent="0.2">
      <c r="A10" s="883" t="s">
        <v>473</v>
      </c>
      <c r="B10" s="111">
        <f>+J!F10</f>
        <v>162683.65517241371</v>
      </c>
    </row>
    <row r="11" spans="1:2" x14ac:dyDescent="0.2">
      <c r="A11" s="883" t="s">
        <v>474</v>
      </c>
      <c r="B11" s="111">
        <f>+J!F11</f>
        <v>42300.386206896539</v>
      </c>
    </row>
    <row r="12" spans="1:2" ht="6" customHeight="1" x14ac:dyDescent="0.2">
      <c r="A12" s="884"/>
      <c r="B12" s="885"/>
    </row>
    <row r="13" spans="1:2" ht="17.25" customHeight="1" x14ac:dyDescent="0.2">
      <c r="A13" s="899" t="s">
        <v>550</v>
      </c>
      <c r="B13" s="887">
        <f t="shared" ref="B13" si="0">SUM(B8:B12)</f>
        <v>264137.38850574702</v>
      </c>
    </row>
    <row r="14" spans="1:2" s="546" customFormat="1" ht="5.0999999999999996" customHeight="1" x14ac:dyDescent="0.2">
      <c r="A14" s="888"/>
      <c r="B14" s="889"/>
    </row>
    <row r="15" spans="1:2" x14ac:dyDescent="0.2">
      <c r="A15" s="890" t="s">
        <v>476</v>
      </c>
      <c r="B15" s="892">
        <v>7.15</v>
      </c>
    </row>
    <row r="16" spans="1:2" ht="22.5" customHeight="1" x14ac:dyDescent="0.2">
      <c r="A16" s="893" t="s">
        <v>477</v>
      </c>
      <c r="B16" s="894"/>
    </row>
    <row r="17" spans="1:3" x14ac:dyDescent="0.2">
      <c r="A17" s="895" t="s">
        <v>471</v>
      </c>
      <c r="B17" s="896">
        <f t="shared" ref="B17:B20" si="1">B8*B$15</f>
        <v>741.81934865900394</v>
      </c>
      <c r="C17" s="159"/>
    </row>
    <row r="18" spans="1:3" x14ac:dyDescent="0.2">
      <c r="A18" s="895" t="s">
        <v>472</v>
      </c>
      <c r="B18" s="896">
        <f t="shared" si="1"/>
        <v>422204.612605364</v>
      </c>
      <c r="C18" s="159"/>
    </row>
    <row r="19" spans="1:3" x14ac:dyDescent="0.2">
      <c r="A19" s="895" t="s">
        <v>473</v>
      </c>
      <c r="B19" s="896">
        <f t="shared" si="1"/>
        <v>1163188.1344827581</v>
      </c>
      <c r="C19" s="159"/>
    </row>
    <row r="20" spans="1:3" x14ac:dyDescent="0.2">
      <c r="A20" s="895" t="s">
        <v>474</v>
      </c>
      <c r="B20" s="896">
        <f t="shared" si="1"/>
        <v>302447.76137931028</v>
      </c>
      <c r="C20" s="159"/>
    </row>
    <row r="21" spans="1:3" ht="5.25" customHeight="1" x14ac:dyDescent="0.2">
      <c r="A21" s="884"/>
      <c r="B21" s="898"/>
    </row>
    <row r="22" spans="1:3" ht="18.75" customHeight="1" x14ac:dyDescent="0.2">
      <c r="A22" s="899" t="s">
        <v>478</v>
      </c>
      <c r="B22" s="900">
        <f t="shared" ref="B22" si="2">SUM(B17:B21)</f>
        <v>1888582.3278160915</v>
      </c>
      <c r="C22" s="901"/>
    </row>
    <row r="23" spans="1:3" x14ac:dyDescent="0.2">
      <c r="B23" s="902"/>
    </row>
    <row r="25" spans="1:3" x14ac:dyDescent="0.2">
      <c r="B25" s="419"/>
    </row>
    <row r="26" spans="1:3" x14ac:dyDescent="0.2">
      <c r="B26" s="419"/>
    </row>
  </sheetData>
  <pageMargins left="1" right="0.75" top="0.75" bottom="0.5" header="0.5" footer="0.5"/>
  <pageSetup fitToHeight="2" orientation="portrait" r:id="rId1"/>
  <headerFooter>
    <oddFooter>&amp;L&amp;KFF0000Final Rate Application&amp;CPage &amp;P of &amp;N&amp;R02/10/2017</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outlinePr showOutlineSymbols="0"/>
    <pageSetUpPr fitToPage="1"/>
  </sheetPr>
  <dimension ref="A1:E47"/>
  <sheetViews>
    <sheetView workbookViewId="0"/>
  </sheetViews>
  <sheetFormatPr defaultRowHeight="12.75" x14ac:dyDescent="0.2"/>
  <cols>
    <col min="1" max="1" width="37.7109375" style="400" customWidth="1"/>
    <col min="2" max="2" width="19.85546875" style="400" customWidth="1"/>
    <col min="3" max="16384" width="9.140625" style="400"/>
  </cols>
  <sheetData>
    <row r="1" spans="1:5" x14ac:dyDescent="0.2">
      <c r="A1" s="421" t="s">
        <v>54</v>
      </c>
      <c r="B1" s="546"/>
    </row>
    <row r="2" spans="1:5" ht="15" x14ac:dyDescent="0.25">
      <c r="A2" s="1034" t="s">
        <v>543</v>
      </c>
      <c r="B2" s="546"/>
    </row>
    <row r="3" spans="1:5" x14ac:dyDescent="0.2">
      <c r="A3" s="877" t="s">
        <v>551</v>
      </c>
      <c r="B3" s="546"/>
    </row>
    <row r="4" spans="1:5" x14ac:dyDescent="0.2">
      <c r="A4" s="878" t="s">
        <v>38</v>
      </c>
      <c r="B4" s="546"/>
    </row>
    <row r="5" spans="1:5" x14ac:dyDescent="0.2">
      <c r="A5" s="649"/>
      <c r="B5" s="546"/>
    </row>
    <row r="6" spans="1:5" x14ac:dyDescent="0.2">
      <c r="A6" s="399"/>
      <c r="B6" s="546"/>
    </row>
    <row r="7" spans="1:5" ht="16.5" customHeight="1" x14ac:dyDescent="0.2">
      <c r="A7" s="904" t="s">
        <v>480</v>
      </c>
      <c r="B7" s="411" t="s">
        <v>100</v>
      </c>
    </row>
    <row r="8" spans="1:5" ht="21.75" customHeight="1" x14ac:dyDescent="0.2">
      <c r="A8" s="905" t="s">
        <v>481</v>
      </c>
      <c r="B8" s="906"/>
    </row>
    <row r="9" spans="1:5" ht="16.5" customHeight="1" x14ac:dyDescent="0.2">
      <c r="A9" s="890" t="s">
        <v>482</v>
      </c>
      <c r="B9" s="739">
        <f>+K!F9</f>
        <v>18000.017164750956</v>
      </c>
    </row>
    <row r="10" spans="1:5" s="546" customFormat="1" x14ac:dyDescent="0.2">
      <c r="A10" s="890" t="s">
        <v>483</v>
      </c>
      <c r="B10" s="739">
        <f>+K!F10</f>
        <v>580.64674329501918</v>
      </c>
      <c r="D10" s="400"/>
      <c r="E10" s="400"/>
    </row>
    <row r="11" spans="1:5" s="546" customFormat="1" x14ac:dyDescent="0.2">
      <c r="A11" s="895" t="s">
        <v>484</v>
      </c>
      <c r="B11" s="739">
        <f>+K!F11</f>
        <v>1185.5203065134099</v>
      </c>
      <c r="D11" s="400"/>
      <c r="E11" s="400"/>
    </row>
    <row r="12" spans="1:5" s="546" customFormat="1" x14ac:dyDescent="0.2">
      <c r="A12" s="895" t="s">
        <v>485</v>
      </c>
      <c r="B12" s="739">
        <f>+K!F12</f>
        <v>125971.40766283528</v>
      </c>
      <c r="D12" s="400"/>
      <c r="E12" s="400"/>
    </row>
    <row r="13" spans="1:5" s="546" customFormat="1" x14ac:dyDescent="0.2">
      <c r="A13" s="895" t="s">
        <v>403</v>
      </c>
      <c r="B13" s="739">
        <f>+K!F13</f>
        <v>72834.0191570881</v>
      </c>
      <c r="D13" s="400"/>
      <c r="E13" s="400"/>
    </row>
    <row r="14" spans="1:5" s="546" customFormat="1" x14ac:dyDescent="0.2">
      <c r="A14" s="895" t="s">
        <v>352</v>
      </c>
      <c r="B14" s="739">
        <f>+K!F14</f>
        <v>13403.617624521074</v>
      </c>
      <c r="D14" s="400"/>
      <c r="E14" s="400"/>
    </row>
    <row r="15" spans="1:5" s="546" customFormat="1" ht="5.0999999999999996" customHeight="1" x14ac:dyDescent="0.2">
      <c r="A15" s="882"/>
      <c r="B15" s="516"/>
      <c r="D15" s="400"/>
      <c r="E15" s="400"/>
    </row>
    <row r="16" spans="1:5" s="546" customFormat="1" x14ac:dyDescent="0.2">
      <c r="A16" s="895" t="s">
        <v>486</v>
      </c>
      <c r="B16" s="739">
        <f>SUM(B9:B15)</f>
        <v>231975.22865900383</v>
      </c>
      <c r="D16" s="400"/>
      <c r="E16" s="400"/>
    </row>
    <row r="17" spans="1:5" s="546" customFormat="1" x14ac:dyDescent="0.2">
      <c r="A17" s="895"/>
      <c r="B17" s="739"/>
      <c r="D17" s="400"/>
      <c r="E17" s="400"/>
    </row>
    <row r="18" spans="1:5" s="546" customFormat="1" x14ac:dyDescent="0.2">
      <c r="A18" s="908" t="s">
        <v>487</v>
      </c>
      <c r="B18" s="739"/>
      <c r="D18" s="400"/>
      <c r="E18" s="400"/>
    </row>
    <row r="19" spans="1:5" s="546" customFormat="1" x14ac:dyDescent="0.2">
      <c r="A19" s="895" t="s">
        <v>159</v>
      </c>
      <c r="B19" s="739">
        <f>+K!F19</f>
        <v>102006.34291187739</v>
      </c>
      <c r="D19" s="400"/>
      <c r="E19" s="400"/>
    </row>
    <row r="20" spans="1:5" s="546" customFormat="1" x14ac:dyDescent="0.2">
      <c r="A20" s="895" t="s">
        <v>485</v>
      </c>
      <c r="B20" s="739">
        <f>+K!F20</f>
        <v>70759.81226053639</v>
      </c>
      <c r="D20" s="400"/>
      <c r="E20" s="400"/>
    </row>
    <row r="21" spans="1:5" s="546" customFormat="1" ht="5.0999999999999996" customHeight="1" x14ac:dyDescent="0.2">
      <c r="A21" s="882"/>
      <c r="B21" s="516"/>
      <c r="D21" s="400"/>
      <c r="E21" s="400"/>
    </row>
    <row r="22" spans="1:5" s="546" customFormat="1" x14ac:dyDescent="0.2">
      <c r="A22" s="895" t="s">
        <v>489</v>
      </c>
      <c r="B22" s="739">
        <f>SUM(B19:B21)</f>
        <v>172766.1551724138</v>
      </c>
      <c r="D22" s="400"/>
      <c r="E22" s="400"/>
    </row>
    <row r="23" spans="1:5" s="546" customFormat="1" x14ac:dyDescent="0.2">
      <c r="A23" s="895"/>
      <c r="B23" s="739"/>
      <c r="D23" s="400"/>
      <c r="E23" s="400"/>
    </row>
    <row r="24" spans="1:5" ht="21" customHeight="1" x14ac:dyDescent="0.2">
      <c r="A24" s="904" t="s">
        <v>490</v>
      </c>
      <c r="B24" s="909">
        <f>+B22+B16</f>
        <v>404741.38383141765</v>
      </c>
    </row>
    <row r="25" spans="1:5" ht="9" customHeight="1" x14ac:dyDescent="0.2">
      <c r="A25" s="883"/>
      <c r="B25" s="111"/>
    </row>
    <row r="26" spans="1:5" x14ac:dyDescent="0.2">
      <c r="A26" s="886" t="s">
        <v>491</v>
      </c>
      <c r="B26" s="911">
        <f>+CS1_J!B15</f>
        <v>7.15</v>
      </c>
    </row>
    <row r="27" spans="1:5" ht="25.5" customHeight="1" x14ac:dyDescent="0.2">
      <c r="A27" s="912" t="s">
        <v>552</v>
      </c>
      <c r="B27" s="913"/>
    </row>
    <row r="28" spans="1:5" ht="25.5" customHeight="1" x14ac:dyDescent="0.2">
      <c r="A28" s="905" t="s">
        <v>481</v>
      </c>
      <c r="B28" s="913"/>
    </row>
    <row r="29" spans="1:5" ht="19.5" customHeight="1" x14ac:dyDescent="0.2">
      <c r="A29" s="890" t="s">
        <v>482</v>
      </c>
      <c r="B29" s="914">
        <f t="shared" ref="B29:B33" si="0">+B9*B$26</f>
        <v>128700.12272796934</v>
      </c>
    </row>
    <row r="30" spans="1:5" x14ac:dyDescent="0.2">
      <c r="A30" s="890" t="s">
        <v>483</v>
      </c>
      <c r="B30" s="739">
        <f t="shared" si="0"/>
        <v>4151.6242145593869</v>
      </c>
    </row>
    <row r="31" spans="1:5" x14ac:dyDescent="0.2">
      <c r="A31" s="895" t="s">
        <v>484</v>
      </c>
      <c r="B31" s="111">
        <f t="shared" si="0"/>
        <v>8476.4701915708811</v>
      </c>
    </row>
    <row r="32" spans="1:5" x14ac:dyDescent="0.2">
      <c r="A32" s="895" t="s">
        <v>485</v>
      </c>
      <c r="B32" s="111">
        <f t="shared" si="0"/>
        <v>900695.56478927226</v>
      </c>
    </row>
    <row r="33" spans="1:2" x14ac:dyDescent="0.2">
      <c r="A33" s="895" t="s">
        <v>403</v>
      </c>
      <c r="B33" s="111">
        <f t="shared" si="0"/>
        <v>520763.23697317991</v>
      </c>
    </row>
    <row r="34" spans="1:2" x14ac:dyDescent="0.2">
      <c r="A34" s="895" t="s">
        <v>352</v>
      </c>
      <c r="B34" s="111">
        <f>+B14*B$26</f>
        <v>95835.866015325679</v>
      </c>
    </row>
    <row r="35" spans="1:2" ht="5.0999999999999996" customHeight="1" x14ac:dyDescent="0.2">
      <c r="A35" s="882"/>
      <c r="B35" s="113"/>
    </row>
    <row r="36" spans="1:2" x14ac:dyDescent="0.2">
      <c r="A36" s="895" t="s">
        <v>553</v>
      </c>
      <c r="B36" s="914">
        <f>SUM(B29:B35)</f>
        <v>1658622.8849118776</v>
      </c>
    </row>
    <row r="37" spans="1:2" x14ac:dyDescent="0.2">
      <c r="A37" s="895"/>
      <c r="B37" s="111"/>
    </row>
    <row r="38" spans="1:2" x14ac:dyDescent="0.2">
      <c r="A38" s="908" t="s">
        <v>487</v>
      </c>
      <c r="B38" s="111"/>
    </row>
    <row r="39" spans="1:2" x14ac:dyDescent="0.2">
      <c r="A39" s="895" t="s">
        <v>159</v>
      </c>
      <c r="B39" s="111">
        <f>+B19*B$26</f>
        <v>729345.35181992338</v>
      </c>
    </row>
    <row r="40" spans="1:2" x14ac:dyDescent="0.2">
      <c r="A40" s="895" t="s">
        <v>485</v>
      </c>
      <c r="B40" s="111">
        <f>+B20*B$26</f>
        <v>505932.6576628352</v>
      </c>
    </row>
    <row r="41" spans="1:2" ht="5.0999999999999996" customHeight="1" x14ac:dyDescent="0.2">
      <c r="A41" s="882"/>
      <c r="B41" s="113"/>
    </row>
    <row r="42" spans="1:2" x14ac:dyDescent="0.2">
      <c r="A42" s="895" t="s">
        <v>497</v>
      </c>
      <c r="B42" s="914">
        <f t="shared" ref="B42" si="1">SUM(B39:B41)</f>
        <v>1235278.0094827586</v>
      </c>
    </row>
    <row r="43" spans="1:2" ht="5.0999999999999996" customHeight="1" x14ac:dyDescent="0.2">
      <c r="A43" s="882"/>
      <c r="B43" s="113"/>
    </row>
    <row r="44" spans="1:2" x14ac:dyDescent="0.2">
      <c r="A44" s="886" t="s">
        <v>493</v>
      </c>
      <c r="B44" s="916">
        <f t="shared" ref="B44" si="2">+B42+B36</f>
        <v>2893900.8943946362</v>
      </c>
    </row>
    <row r="47" spans="1:2" x14ac:dyDescent="0.2">
      <c r="B47" s="159"/>
    </row>
  </sheetData>
  <pageMargins left="1" right="0.75" top="0.75" bottom="0.5" header="0.5" footer="0.5"/>
  <pageSetup fitToHeight="2" orientation="portrait" r:id="rId1"/>
  <headerFooter>
    <oddFooter>&amp;L&amp;KFF0000Final Rate Application&amp;CPage &amp;P of &amp;N&amp;R02/10/2017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outlinePr showOutlineSymbols="0"/>
    <pageSetUpPr fitToPage="1"/>
  </sheetPr>
  <dimension ref="A2:N195"/>
  <sheetViews>
    <sheetView showOutlineSymbols="0" workbookViewId="0"/>
  </sheetViews>
  <sheetFormatPr defaultRowHeight="12.75" outlineLevelCol="1" x14ac:dyDescent="0.2"/>
  <cols>
    <col min="1" max="1" width="49" style="11" bestFit="1" customWidth="1"/>
    <col min="2" max="2" width="17.5703125" style="11" bestFit="1" customWidth="1"/>
    <col min="3" max="3" width="13.85546875" style="136" customWidth="1" outlineLevel="1"/>
    <col min="4" max="4" width="12.85546875" style="136" customWidth="1" outlineLevel="1"/>
    <col min="5" max="5" width="14" style="136" customWidth="1" outlineLevel="1"/>
    <col min="6" max="8" width="17.85546875" style="136" customWidth="1" outlineLevel="1"/>
    <col min="9" max="9" width="2.5703125" style="66" customWidth="1" outlineLevel="1"/>
    <col min="10" max="10" width="4.7109375" style="67" customWidth="1"/>
    <col min="11" max="11" width="13.140625" style="68" customWidth="1"/>
    <col min="12" max="13" width="14.42578125" style="11" bestFit="1" customWidth="1"/>
    <col min="14" max="14" width="10.28515625" style="11" bestFit="1" customWidth="1"/>
    <col min="15" max="16384" width="9.140625" style="11"/>
  </cols>
  <sheetData>
    <row r="2" spans="1:12" ht="15.75" customHeight="1" x14ac:dyDescent="0.2">
      <c r="A2" s="64" t="s">
        <v>54</v>
      </c>
      <c r="B2" s="65"/>
      <c r="C2" s="65"/>
      <c r="D2" s="65"/>
      <c r="E2" s="65"/>
      <c r="F2" s="65"/>
      <c r="G2" s="65"/>
      <c r="H2" s="65"/>
    </row>
    <row r="3" spans="1:12" x14ac:dyDescent="0.2">
      <c r="A3" s="69" t="s">
        <v>99</v>
      </c>
      <c r="B3" s="68"/>
      <c r="C3" s="70"/>
      <c r="D3" s="65"/>
      <c r="E3" s="65"/>
      <c r="F3" s="65"/>
      <c r="G3" s="70"/>
      <c r="H3" s="70"/>
    </row>
    <row r="4" spans="1:12" s="72" customFormat="1" x14ac:dyDescent="0.2">
      <c r="A4" s="71" t="s">
        <v>6</v>
      </c>
      <c r="C4" s="73"/>
      <c r="D4" s="65"/>
      <c r="E4" s="65"/>
      <c r="F4" s="65"/>
      <c r="G4" s="73"/>
      <c r="H4" s="73"/>
      <c r="I4" s="74"/>
      <c r="J4" s="75"/>
      <c r="K4" s="68"/>
    </row>
    <row r="5" spans="1:12" ht="3" customHeight="1" x14ac:dyDescent="0.2">
      <c r="B5" s="76"/>
      <c r="C5" s="77"/>
      <c r="D5" s="65"/>
      <c r="E5" s="65"/>
      <c r="F5" s="65"/>
      <c r="G5" s="77"/>
      <c r="H5" s="77"/>
    </row>
    <row r="6" spans="1:12" ht="24.75" customHeight="1" x14ac:dyDescent="0.2">
      <c r="A6" s="78"/>
      <c r="B6" s="79"/>
      <c r="C6" s="73"/>
      <c r="D6" s="65"/>
      <c r="E6" s="65"/>
      <c r="F6" s="65"/>
      <c r="G6" s="73"/>
      <c r="H6" s="73"/>
      <c r="J6" s="75"/>
    </row>
    <row r="7" spans="1:12" ht="52.5" customHeight="1" x14ac:dyDescent="0.2">
      <c r="A7" s="80"/>
      <c r="B7" s="81" t="s">
        <v>100</v>
      </c>
      <c r="C7" s="82"/>
      <c r="D7" s="65"/>
      <c r="E7" s="65"/>
      <c r="F7" s="65"/>
      <c r="G7" s="82"/>
      <c r="H7" s="82"/>
    </row>
    <row r="8" spans="1:12" ht="12.75" customHeight="1" x14ac:dyDescent="0.2">
      <c r="A8" s="83" t="s">
        <v>101</v>
      </c>
      <c r="B8" s="84">
        <f>+D!G57</f>
        <v>183159999.5202783</v>
      </c>
      <c r="C8" s="85"/>
      <c r="D8" s="65"/>
      <c r="E8" s="65"/>
      <c r="F8" s="65"/>
      <c r="G8" s="85"/>
      <c r="H8" s="85"/>
    </row>
    <row r="9" spans="1:12" x14ac:dyDescent="0.2">
      <c r="A9" s="86"/>
      <c r="B9" s="87"/>
      <c r="C9" s="85"/>
      <c r="D9" s="65"/>
      <c r="E9" s="65"/>
      <c r="F9" s="65"/>
      <c r="G9" s="88"/>
      <c r="H9" s="88"/>
    </row>
    <row r="10" spans="1:12" x14ac:dyDescent="0.2">
      <c r="A10" s="89" t="s">
        <v>102</v>
      </c>
      <c r="B10" s="90">
        <f t="shared" ref="B10" si="0">+B8</f>
        <v>183159999.5202783</v>
      </c>
      <c r="C10" s="85"/>
      <c r="D10" s="65"/>
      <c r="E10" s="65"/>
      <c r="F10" s="65"/>
      <c r="G10" s="91"/>
      <c r="H10" s="91"/>
    </row>
    <row r="11" spans="1:12" x14ac:dyDescent="0.2">
      <c r="A11" s="92"/>
      <c r="B11" s="92"/>
      <c r="C11" s="85"/>
      <c r="D11" s="65"/>
      <c r="E11" s="65"/>
      <c r="F11" s="65"/>
      <c r="G11" s="77"/>
      <c r="H11" s="77"/>
    </row>
    <row r="12" spans="1:12" ht="15" customHeight="1" x14ac:dyDescent="0.2">
      <c r="A12" s="93" t="s">
        <v>103</v>
      </c>
      <c r="B12" s="94">
        <v>0.91</v>
      </c>
      <c r="C12" s="85"/>
      <c r="D12" s="65"/>
      <c r="E12" s="65"/>
      <c r="F12" s="65"/>
      <c r="G12" s="97"/>
      <c r="H12" s="97"/>
    </row>
    <row r="13" spans="1:12" x14ac:dyDescent="0.2">
      <c r="A13" s="98"/>
      <c r="B13" s="92"/>
      <c r="C13" s="85"/>
      <c r="D13" s="65"/>
      <c r="E13" s="65"/>
      <c r="F13" s="65"/>
      <c r="G13" s="77"/>
      <c r="H13" s="77"/>
    </row>
    <row r="14" spans="1:12" x14ac:dyDescent="0.2">
      <c r="A14" s="99" t="s">
        <v>104</v>
      </c>
      <c r="B14" s="100">
        <f>+B10/B12</f>
        <v>201274724.74755856</v>
      </c>
      <c r="C14" s="85"/>
      <c r="D14" s="65"/>
      <c r="E14" s="65"/>
      <c r="F14" s="65"/>
      <c r="G14" s="91"/>
      <c r="H14" s="91"/>
    </row>
    <row r="15" spans="1:12" ht="12.75" customHeight="1" x14ac:dyDescent="0.2">
      <c r="A15" s="92"/>
      <c r="B15" s="101"/>
      <c r="C15" s="85"/>
      <c r="D15" s="65"/>
      <c r="E15" s="65"/>
      <c r="F15" s="65"/>
      <c r="G15" s="70"/>
      <c r="H15" s="70"/>
    </row>
    <row r="16" spans="1:12" x14ac:dyDescent="0.2">
      <c r="A16" s="102" t="s">
        <v>105</v>
      </c>
      <c r="B16" s="103"/>
      <c r="C16" s="85"/>
      <c r="D16" s="65"/>
      <c r="E16" s="65"/>
      <c r="F16" s="65"/>
      <c r="G16" s="70"/>
      <c r="H16" s="70"/>
      <c r="L16" s="68"/>
    </row>
    <row r="17" spans="1:14" x14ac:dyDescent="0.2">
      <c r="A17" s="92" t="s">
        <v>106</v>
      </c>
      <c r="B17" s="101">
        <f>-D!G53</f>
        <v>49169174.870344818</v>
      </c>
      <c r="C17" s="85"/>
      <c r="D17" s="65"/>
      <c r="E17" s="65"/>
      <c r="F17" s="65"/>
      <c r="G17" s="70"/>
      <c r="H17" s="70"/>
      <c r="L17"/>
      <c r="N17" s="105"/>
    </row>
    <row r="18" spans="1:14" x14ac:dyDescent="0.2">
      <c r="A18" s="92" t="s">
        <v>107</v>
      </c>
      <c r="B18" s="101">
        <f>-D!G54</f>
        <v>76234661.606618389</v>
      </c>
      <c r="C18" s="85"/>
      <c r="D18" s="65"/>
      <c r="E18" s="65"/>
      <c r="F18" s="65"/>
      <c r="G18" s="70"/>
      <c r="H18" s="70"/>
      <c r="L18"/>
    </row>
    <row r="19" spans="1:14" x14ac:dyDescent="0.2">
      <c r="A19" s="86" t="s">
        <v>18</v>
      </c>
      <c r="B19" s="101">
        <f>+F.2!C9</f>
        <v>19702820</v>
      </c>
      <c r="C19" s="85"/>
      <c r="D19" s="65"/>
      <c r="E19" s="65"/>
      <c r="F19" s="65"/>
      <c r="G19" s="70"/>
      <c r="H19" s="70"/>
      <c r="L19" s="68"/>
    </row>
    <row r="20" spans="1:14" x14ac:dyDescent="0.2">
      <c r="A20" s="86" t="s">
        <v>108</v>
      </c>
      <c r="B20" s="101">
        <f>-D!G55</f>
        <v>1646704.7900000003</v>
      </c>
      <c r="C20" s="85"/>
      <c r="D20" s="65"/>
      <c r="E20" s="65"/>
      <c r="F20" s="65"/>
      <c r="G20" s="70"/>
      <c r="H20" s="70"/>
      <c r="L20" s="68"/>
    </row>
    <row r="21" spans="1:14" x14ac:dyDescent="0.2">
      <c r="A21" s="106" t="s">
        <v>109</v>
      </c>
      <c r="B21" s="101"/>
      <c r="C21" s="85"/>
      <c r="D21" s="65"/>
      <c r="E21" s="65"/>
      <c r="F21" s="65"/>
      <c r="G21" s="70"/>
      <c r="H21" s="70"/>
      <c r="L21" s="68"/>
    </row>
    <row r="22" spans="1:14" x14ac:dyDescent="0.2">
      <c r="A22" s="107" t="s">
        <v>110</v>
      </c>
      <c r="B22" s="101">
        <f>+F.1!H49</f>
        <v>-32170565.953697003</v>
      </c>
      <c r="C22" s="85"/>
      <c r="D22" s="65"/>
      <c r="E22" s="65"/>
      <c r="F22" s="65"/>
      <c r="G22" s="70"/>
      <c r="H22" s="70"/>
    </row>
    <row r="23" spans="1:14" x14ac:dyDescent="0.2">
      <c r="A23" s="107" t="s">
        <v>111</v>
      </c>
      <c r="B23" s="101">
        <f>B.2!B26</f>
        <v>1750980</v>
      </c>
      <c r="C23" s="85"/>
      <c r="D23" s="65"/>
      <c r="E23" s="65"/>
      <c r="F23" s="65"/>
      <c r="G23" s="70"/>
      <c r="H23" s="70"/>
    </row>
    <row r="24" spans="1:14" x14ac:dyDescent="0.2">
      <c r="A24" s="107" t="s">
        <v>112</v>
      </c>
      <c r="B24" s="101">
        <v>562356</v>
      </c>
      <c r="C24" s="85"/>
      <c r="D24" s="65"/>
      <c r="E24" s="65"/>
      <c r="F24" s="65"/>
      <c r="G24" s="70"/>
      <c r="H24" s="70"/>
    </row>
    <row r="25" spans="1:14" x14ac:dyDescent="0.2">
      <c r="A25" s="108" t="s">
        <v>113</v>
      </c>
      <c r="B25" s="109">
        <f>-B.3!C121</f>
        <v>641723.03970803972</v>
      </c>
      <c r="C25" s="85"/>
      <c r="D25" s="65"/>
      <c r="E25" s="65"/>
      <c r="F25" s="65"/>
      <c r="G25" s="110"/>
      <c r="H25" s="110"/>
    </row>
    <row r="26" spans="1:14" x14ac:dyDescent="0.2">
      <c r="A26" s="108" t="s">
        <v>114</v>
      </c>
      <c r="B26" s="109">
        <f>-B.3!C128</f>
        <v>1628533</v>
      </c>
      <c r="C26" s="85"/>
      <c r="D26" s="65"/>
      <c r="E26" s="65"/>
      <c r="F26" s="65"/>
      <c r="G26" s="110"/>
      <c r="H26" s="110"/>
    </row>
    <row r="27" spans="1:14" x14ac:dyDescent="0.2">
      <c r="A27" s="92" t="s">
        <v>115</v>
      </c>
      <c r="B27" s="111">
        <f>+(B10/0.89)-B14</f>
        <v>4523027.5224170685</v>
      </c>
      <c r="C27" s="85"/>
      <c r="D27" s="65"/>
      <c r="E27" s="65"/>
      <c r="F27" s="65"/>
      <c r="G27" s="70"/>
      <c r="H27" s="70"/>
    </row>
    <row r="28" spans="1:14" ht="3" customHeight="1" x14ac:dyDescent="0.2">
      <c r="A28" s="112"/>
      <c r="B28" s="113"/>
      <c r="C28" s="85"/>
      <c r="D28" s="65"/>
      <c r="E28" s="65"/>
      <c r="F28" s="65"/>
      <c r="G28" s="70"/>
      <c r="H28" s="70"/>
    </row>
    <row r="29" spans="1:14" ht="15" customHeight="1" x14ac:dyDescent="0.2">
      <c r="A29" s="114" t="s">
        <v>116</v>
      </c>
      <c r="B29" s="115">
        <f>SUM(B14:B28)</f>
        <v>324964139.62294984</v>
      </c>
      <c r="C29" s="85"/>
      <c r="D29" s="65"/>
      <c r="E29" s="65"/>
      <c r="F29" s="65"/>
      <c r="G29" s="91"/>
      <c r="H29" s="91"/>
      <c r="K29" s="67"/>
    </row>
    <row r="30" spans="1:14" x14ac:dyDescent="0.2">
      <c r="A30" s="112"/>
      <c r="B30" s="103"/>
      <c r="C30" s="85"/>
      <c r="D30" s="65"/>
      <c r="E30" s="65"/>
      <c r="F30" s="65"/>
      <c r="G30" s="70"/>
      <c r="H30" s="70"/>
    </row>
    <row r="31" spans="1:14" x14ac:dyDescent="0.2">
      <c r="A31" s="116" t="s">
        <v>117</v>
      </c>
      <c r="B31" s="101">
        <f>+F.1!H51</f>
        <v>264280618.27555254</v>
      </c>
      <c r="C31" s="85"/>
      <c r="D31" s="65"/>
      <c r="E31" s="65"/>
      <c r="F31" s="65"/>
      <c r="G31" s="70"/>
      <c r="H31" s="70"/>
      <c r="L31" s="104"/>
    </row>
    <row r="32" spans="1:14" x14ac:dyDescent="0.2">
      <c r="A32" s="117"/>
      <c r="B32" s="101"/>
      <c r="C32" s="85"/>
      <c r="D32" s="65"/>
      <c r="E32" s="65"/>
      <c r="F32" s="65"/>
      <c r="G32" s="70"/>
      <c r="H32" s="70"/>
    </row>
    <row r="33" spans="1:8" x14ac:dyDescent="0.2">
      <c r="A33" s="118" t="s">
        <v>118</v>
      </c>
      <c r="B33" s="119">
        <f>+B29-B31</f>
        <v>60683521.347397298</v>
      </c>
      <c r="C33" s="85"/>
      <c r="D33" s="65"/>
      <c r="E33" s="65"/>
      <c r="F33" s="65"/>
      <c r="G33" s="91"/>
      <c r="H33" s="91"/>
    </row>
    <row r="34" spans="1:8" x14ac:dyDescent="0.2">
      <c r="A34" s="92"/>
      <c r="B34" s="120"/>
      <c r="C34" s="85"/>
      <c r="D34" s="65"/>
      <c r="E34" s="65"/>
      <c r="F34" s="65"/>
      <c r="G34" s="97"/>
      <c r="H34" s="97"/>
    </row>
    <row r="35" spans="1:8" x14ac:dyDescent="0.2">
      <c r="A35" s="121" t="s">
        <v>119</v>
      </c>
      <c r="B35" s="122">
        <f>+B33/B31</f>
        <v>0.22961775155272848</v>
      </c>
      <c r="C35" s="85"/>
      <c r="D35" s="65"/>
      <c r="E35" s="65"/>
      <c r="F35" s="65"/>
      <c r="G35" s="123"/>
      <c r="H35" s="123"/>
    </row>
    <row r="36" spans="1:8" x14ac:dyDescent="0.2">
      <c r="A36" s="124"/>
      <c r="B36" s="125"/>
      <c r="C36" s="85"/>
      <c r="D36" s="65"/>
      <c r="E36" s="65"/>
      <c r="F36" s="65"/>
      <c r="G36" s="126"/>
      <c r="H36" s="126"/>
    </row>
    <row r="37" spans="1:8" x14ac:dyDescent="0.2">
      <c r="A37" s="127"/>
      <c r="B37" s="128"/>
      <c r="C37" s="85"/>
      <c r="D37" s="65"/>
      <c r="E37" s="65"/>
      <c r="F37" s="65"/>
      <c r="G37" s="123"/>
      <c r="H37" s="123"/>
    </row>
    <row r="38" spans="1:8" x14ac:dyDescent="0.2">
      <c r="A38" s="129" t="s">
        <v>120</v>
      </c>
      <c r="B38" s="130">
        <v>11587895.554586161</v>
      </c>
      <c r="C38" s="85"/>
      <c r="D38" s="65"/>
      <c r="E38" s="65"/>
      <c r="F38" s="65"/>
      <c r="G38" s="131"/>
      <c r="H38" s="131"/>
    </row>
    <row r="39" spans="1:8" x14ac:dyDescent="0.2">
      <c r="A39" s="132" t="s">
        <v>121</v>
      </c>
      <c r="B39" s="130">
        <v>3245238</v>
      </c>
      <c r="C39" s="85"/>
      <c r="D39" s="65"/>
      <c r="E39" s="65"/>
      <c r="F39" s="65"/>
      <c r="G39" s="131"/>
      <c r="H39" s="131"/>
    </row>
    <row r="40" spans="1:8" x14ac:dyDescent="0.2">
      <c r="A40" s="129" t="s">
        <v>122</v>
      </c>
      <c r="B40" s="130">
        <v>2500000</v>
      </c>
      <c r="C40" s="85"/>
      <c r="D40" s="65"/>
      <c r="E40" s="65"/>
      <c r="F40" s="65"/>
      <c r="G40" s="131"/>
      <c r="H40" s="131"/>
    </row>
    <row r="41" spans="1:8" x14ac:dyDescent="0.2">
      <c r="A41" s="129" t="s">
        <v>123</v>
      </c>
      <c r="B41" s="130">
        <f>SUM(B38:B40)</f>
        <v>17333133.554586161</v>
      </c>
      <c r="C41" s="85"/>
      <c r="D41" s="65"/>
      <c r="E41" s="65"/>
      <c r="F41" s="65"/>
      <c r="G41" s="131"/>
      <c r="H41" s="131"/>
    </row>
    <row r="42" spans="1:8" x14ac:dyDescent="0.2">
      <c r="A42" s="129"/>
      <c r="B42" s="130"/>
      <c r="C42" s="85"/>
      <c r="D42" s="65"/>
      <c r="E42" s="65"/>
      <c r="F42" s="65"/>
      <c r="G42" s="131"/>
      <c r="H42" s="131"/>
    </row>
    <row r="43" spans="1:8" x14ac:dyDescent="0.2">
      <c r="A43" s="133" t="s">
        <v>124</v>
      </c>
      <c r="B43" s="134">
        <f>(B33-B41)/B31</f>
        <v>0.16403165724249896</v>
      </c>
      <c r="C43" s="85"/>
      <c r="D43" s="65"/>
      <c r="E43" s="65"/>
      <c r="F43" s="65"/>
      <c r="G43" s="131"/>
      <c r="H43" s="131"/>
    </row>
    <row r="44" spans="1:8" x14ac:dyDescent="0.2">
      <c r="A44" s="135"/>
      <c r="B44" s="135"/>
      <c r="C44" s="85"/>
      <c r="D44" s="65"/>
      <c r="E44" s="65"/>
      <c r="F44" s="65"/>
    </row>
    <row r="45" spans="1:8" x14ac:dyDescent="0.2">
      <c r="A45" s="137" t="s">
        <v>125</v>
      </c>
      <c r="B45" s="130">
        <v>205797752.26997563</v>
      </c>
      <c r="C45" s="85"/>
      <c r="D45" s="65"/>
      <c r="E45" s="65"/>
      <c r="F45" s="65"/>
      <c r="G45" s="70"/>
      <c r="H45" s="70"/>
    </row>
    <row r="46" spans="1:8" x14ac:dyDescent="0.2">
      <c r="A46" s="138" t="s">
        <v>126</v>
      </c>
      <c r="B46" s="139">
        <v>4523027.5224170685</v>
      </c>
      <c r="C46" s="85"/>
      <c r="D46" s="65"/>
      <c r="E46" s="65"/>
      <c r="F46" s="65"/>
      <c r="G46" s="140"/>
      <c r="H46" s="140"/>
    </row>
    <row r="47" spans="1:8" x14ac:dyDescent="0.2">
      <c r="A47" s="141"/>
      <c r="B47" s="141"/>
      <c r="C47" s="85"/>
      <c r="D47" s="65"/>
      <c r="E47" s="65"/>
      <c r="F47" s="65"/>
    </row>
    <row r="48" spans="1:8" x14ac:dyDescent="0.2">
      <c r="A48" s="114" t="s">
        <v>127</v>
      </c>
      <c r="B48" s="142">
        <f>B45+SUM(B16:B26)</f>
        <v>324964139.6229499</v>
      </c>
      <c r="C48" s="85"/>
      <c r="D48" s="65"/>
      <c r="E48" s="65"/>
      <c r="F48" s="65"/>
      <c r="G48" s="91"/>
      <c r="H48" s="91"/>
    </row>
    <row r="49" spans="1:8" x14ac:dyDescent="0.2">
      <c r="A49" s="143"/>
      <c r="B49" s="143"/>
      <c r="C49" s="85"/>
      <c r="D49" s="65"/>
      <c r="E49" s="65"/>
      <c r="F49" s="65"/>
    </row>
    <row r="50" spans="1:8" x14ac:dyDescent="0.2">
      <c r="A50" s="144"/>
      <c r="B50" s="145"/>
      <c r="C50" s="85"/>
      <c r="D50" s="65"/>
      <c r="E50" s="65"/>
      <c r="F50" s="65"/>
      <c r="G50" s="146"/>
      <c r="H50" s="146"/>
    </row>
    <row r="51" spans="1:8" x14ac:dyDescent="0.2">
      <c r="C51" s="85"/>
      <c r="D51" s="65"/>
      <c r="E51" s="65"/>
      <c r="F51" s="65"/>
    </row>
    <row r="52" spans="1:8" x14ac:dyDescent="0.2">
      <c r="D52" s="65"/>
      <c r="E52" s="65"/>
      <c r="F52" s="65"/>
    </row>
    <row r="53" spans="1:8" x14ac:dyDescent="0.2">
      <c r="D53" s="65"/>
      <c r="E53" s="65"/>
      <c r="F53" s="65"/>
    </row>
    <row r="54" spans="1:8" x14ac:dyDescent="0.2">
      <c r="D54" s="65"/>
      <c r="E54" s="65"/>
      <c r="F54" s="65"/>
    </row>
    <row r="55" spans="1:8" x14ac:dyDescent="0.2">
      <c r="D55" s="65"/>
      <c r="E55" s="65"/>
      <c r="F55" s="65"/>
    </row>
    <row r="56" spans="1:8" x14ac:dyDescent="0.2">
      <c r="D56" s="65"/>
      <c r="E56" s="65"/>
      <c r="F56" s="65"/>
    </row>
    <row r="57" spans="1:8" x14ac:dyDescent="0.2">
      <c r="D57" s="65"/>
      <c r="E57" s="65"/>
      <c r="F57" s="65"/>
    </row>
    <row r="58" spans="1:8" x14ac:dyDescent="0.2">
      <c r="D58" s="65"/>
      <c r="E58" s="65"/>
      <c r="F58" s="65"/>
    </row>
    <row r="59" spans="1:8" x14ac:dyDescent="0.2">
      <c r="D59" s="65"/>
      <c r="E59" s="65"/>
      <c r="F59" s="65"/>
    </row>
    <row r="60" spans="1:8" x14ac:dyDescent="0.2">
      <c r="D60" s="65"/>
      <c r="E60" s="65"/>
      <c r="F60" s="65"/>
    </row>
    <row r="61" spans="1:8" x14ac:dyDescent="0.2">
      <c r="D61" s="65"/>
      <c r="E61" s="65"/>
      <c r="F61" s="65"/>
    </row>
    <row r="62" spans="1:8" x14ac:dyDescent="0.2">
      <c r="D62" s="65"/>
      <c r="E62" s="65"/>
      <c r="F62" s="65"/>
    </row>
    <row r="63" spans="1:8" x14ac:dyDescent="0.2">
      <c r="D63" s="65"/>
      <c r="E63" s="65"/>
      <c r="F63" s="65"/>
    </row>
    <row r="64" spans="1:8" x14ac:dyDescent="0.2">
      <c r="D64" s="65"/>
      <c r="E64" s="65"/>
      <c r="F64" s="65"/>
    </row>
    <row r="65" spans="4:6" x14ac:dyDescent="0.2">
      <c r="D65" s="65"/>
      <c r="E65" s="65"/>
      <c r="F65" s="65"/>
    </row>
    <row r="66" spans="4:6" x14ac:dyDescent="0.2">
      <c r="D66" s="65"/>
      <c r="E66" s="65"/>
      <c r="F66" s="65"/>
    </row>
    <row r="67" spans="4:6" x14ac:dyDescent="0.2">
      <c r="D67" s="65"/>
      <c r="E67" s="65"/>
      <c r="F67" s="65"/>
    </row>
    <row r="68" spans="4:6" x14ac:dyDescent="0.2">
      <c r="D68" s="65"/>
      <c r="E68" s="65"/>
      <c r="F68" s="65"/>
    </row>
    <row r="69" spans="4:6" x14ac:dyDescent="0.2">
      <c r="D69" s="65"/>
      <c r="E69" s="65"/>
      <c r="F69" s="65"/>
    </row>
    <row r="70" spans="4:6" x14ac:dyDescent="0.2">
      <c r="D70" s="65"/>
      <c r="E70" s="65"/>
      <c r="F70" s="65"/>
    </row>
    <row r="71" spans="4:6" x14ac:dyDescent="0.2">
      <c r="D71" s="65"/>
      <c r="E71" s="65"/>
      <c r="F71" s="65"/>
    </row>
    <row r="72" spans="4:6" x14ac:dyDescent="0.2">
      <c r="D72" s="65"/>
      <c r="E72" s="65"/>
      <c r="F72" s="65"/>
    </row>
    <row r="73" spans="4:6" x14ac:dyDescent="0.2">
      <c r="D73" s="65"/>
      <c r="E73" s="65"/>
      <c r="F73" s="65"/>
    </row>
    <row r="74" spans="4:6" x14ac:dyDescent="0.2">
      <c r="D74" s="65"/>
      <c r="E74" s="65"/>
      <c r="F74" s="65"/>
    </row>
    <row r="75" spans="4:6" x14ac:dyDescent="0.2">
      <c r="D75" s="65"/>
      <c r="E75" s="65"/>
      <c r="F75" s="65"/>
    </row>
    <row r="76" spans="4:6" x14ac:dyDescent="0.2">
      <c r="D76" s="65"/>
      <c r="E76" s="65"/>
      <c r="F76" s="65"/>
    </row>
    <row r="77" spans="4:6" x14ac:dyDescent="0.2">
      <c r="D77" s="65"/>
      <c r="E77" s="65"/>
      <c r="F77" s="65"/>
    </row>
    <row r="78" spans="4:6" x14ac:dyDescent="0.2">
      <c r="D78" s="65"/>
      <c r="E78" s="65"/>
      <c r="F78" s="65"/>
    </row>
    <row r="79" spans="4:6" x14ac:dyDescent="0.2">
      <c r="D79" s="65"/>
      <c r="E79" s="65"/>
      <c r="F79" s="65"/>
    </row>
    <row r="80" spans="4:6" x14ac:dyDescent="0.2">
      <c r="D80" s="65"/>
      <c r="E80" s="65"/>
      <c r="F80" s="65"/>
    </row>
    <row r="81" spans="4:6" x14ac:dyDescent="0.2">
      <c r="D81" s="65"/>
      <c r="E81" s="65"/>
      <c r="F81" s="65"/>
    </row>
    <row r="82" spans="4:6" x14ac:dyDescent="0.2">
      <c r="D82" s="65"/>
      <c r="E82" s="65"/>
      <c r="F82" s="65"/>
    </row>
    <row r="83" spans="4:6" x14ac:dyDescent="0.2">
      <c r="D83" s="65"/>
      <c r="E83" s="65"/>
      <c r="F83" s="65"/>
    </row>
    <row r="84" spans="4:6" x14ac:dyDescent="0.2">
      <c r="D84" s="65"/>
      <c r="E84" s="65"/>
      <c r="F84" s="65"/>
    </row>
    <row r="85" spans="4:6" x14ac:dyDescent="0.2">
      <c r="D85" s="65"/>
      <c r="E85" s="65"/>
      <c r="F85" s="65"/>
    </row>
    <row r="86" spans="4:6" x14ac:dyDescent="0.2">
      <c r="D86" s="65"/>
      <c r="E86" s="65"/>
      <c r="F86" s="65"/>
    </row>
    <row r="87" spans="4:6" x14ac:dyDescent="0.2">
      <c r="D87" s="65"/>
      <c r="E87" s="65"/>
      <c r="F87" s="65"/>
    </row>
    <row r="88" spans="4:6" x14ac:dyDescent="0.2">
      <c r="D88" s="65"/>
      <c r="E88" s="65"/>
      <c r="F88" s="65"/>
    </row>
    <row r="89" spans="4:6" x14ac:dyDescent="0.2">
      <c r="D89" s="65"/>
      <c r="E89" s="65"/>
      <c r="F89" s="65"/>
    </row>
    <row r="90" spans="4:6" x14ac:dyDescent="0.2">
      <c r="D90" s="65"/>
      <c r="E90" s="65"/>
      <c r="F90" s="65"/>
    </row>
    <row r="91" spans="4:6" x14ac:dyDescent="0.2">
      <c r="D91" s="65"/>
      <c r="E91" s="65"/>
      <c r="F91" s="65"/>
    </row>
    <row r="92" spans="4:6" x14ac:dyDescent="0.2">
      <c r="D92" s="65"/>
      <c r="E92" s="65"/>
      <c r="F92" s="65"/>
    </row>
    <row r="93" spans="4:6" x14ac:dyDescent="0.2">
      <c r="D93" s="65"/>
      <c r="E93" s="65"/>
      <c r="F93" s="65"/>
    </row>
    <row r="94" spans="4:6" x14ac:dyDescent="0.2">
      <c r="D94" s="65"/>
      <c r="E94" s="65"/>
      <c r="F94" s="65"/>
    </row>
    <row r="95" spans="4:6" x14ac:dyDescent="0.2">
      <c r="D95" s="65"/>
      <c r="E95" s="65"/>
      <c r="F95" s="65"/>
    </row>
    <row r="96" spans="4:6" x14ac:dyDescent="0.2">
      <c r="D96" s="65"/>
      <c r="E96" s="65"/>
      <c r="F96" s="65"/>
    </row>
    <row r="97" spans="4:6" x14ac:dyDescent="0.2">
      <c r="D97" s="65"/>
      <c r="E97" s="65"/>
      <c r="F97" s="65"/>
    </row>
    <row r="98" spans="4:6" x14ac:dyDescent="0.2">
      <c r="D98" s="65"/>
      <c r="E98" s="65"/>
      <c r="F98" s="65"/>
    </row>
    <row r="99" spans="4:6" x14ac:dyDescent="0.2">
      <c r="D99" s="65"/>
      <c r="E99" s="65"/>
      <c r="F99" s="65"/>
    </row>
    <row r="100" spans="4:6" x14ac:dyDescent="0.2">
      <c r="D100" s="65"/>
      <c r="E100" s="65"/>
      <c r="F100" s="65"/>
    </row>
    <row r="101" spans="4:6" x14ac:dyDescent="0.2">
      <c r="D101" s="65"/>
      <c r="E101" s="65"/>
      <c r="F101" s="65"/>
    </row>
    <row r="102" spans="4:6" x14ac:dyDescent="0.2">
      <c r="D102" s="65"/>
      <c r="E102" s="65"/>
      <c r="F102" s="65"/>
    </row>
    <row r="103" spans="4:6" x14ac:dyDescent="0.2">
      <c r="D103" s="65"/>
      <c r="E103" s="65"/>
      <c r="F103" s="65"/>
    </row>
    <row r="104" spans="4:6" x14ac:dyDescent="0.2">
      <c r="D104" s="65"/>
      <c r="E104" s="65"/>
      <c r="F104" s="65"/>
    </row>
    <row r="105" spans="4:6" x14ac:dyDescent="0.2">
      <c r="D105" s="65"/>
      <c r="E105" s="65"/>
      <c r="F105" s="65"/>
    </row>
    <row r="106" spans="4:6" x14ac:dyDescent="0.2">
      <c r="D106" s="65"/>
      <c r="E106" s="65"/>
      <c r="F106" s="65"/>
    </row>
    <row r="107" spans="4:6" x14ac:dyDescent="0.2">
      <c r="D107" s="65"/>
      <c r="E107" s="65"/>
      <c r="F107" s="65"/>
    </row>
    <row r="108" spans="4:6" x14ac:dyDescent="0.2">
      <c r="D108" s="65"/>
      <c r="E108" s="65"/>
      <c r="F108" s="65"/>
    </row>
    <row r="109" spans="4:6" x14ac:dyDescent="0.2">
      <c r="D109" s="65"/>
      <c r="E109" s="65"/>
      <c r="F109" s="65"/>
    </row>
    <row r="110" spans="4:6" x14ac:dyDescent="0.2">
      <c r="D110" s="65"/>
      <c r="E110" s="65"/>
      <c r="F110" s="65"/>
    </row>
    <row r="111" spans="4:6" x14ac:dyDescent="0.2">
      <c r="D111" s="65"/>
      <c r="E111" s="65"/>
      <c r="F111" s="65"/>
    </row>
    <row r="112" spans="4:6" x14ac:dyDescent="0.2">
      <c r="D112" s="65"/>
      <c r="E112" s="65"/>
      <c r="F112" s="65"/>
    </row>
    <row r="113" spans="4:6" x14ac:dyDescent="0.2">
      <c r="D113" s="65"/>
      <c r="E113" s="65"/>
      <c r="F113" s="65"/>
    </row>
    <row r="114" spans="4:6" x14ac:dyDescent="0.2">
      <c r="D114" s="65"/>
      <c r="E114" s="65"/>
      <c r="F114" s="65"/>
    </row>
    <row r="115" spans="4:6" x14ac:dyDescent="0.2">
      <c r="D115" s="65"/>
      <c r="E115" s="65"/>
      <c r="F115" s="65"/>
    </row>
    <row r="116" spans="4:6" x14ac:dyDescent="0.2">
      <c r="D116" s="65"/>
      <c r="E116" s="65"/>
      <c r="F116" s="65"/>
    </row>
    <row r="117" spans="4:6" x14ac:dyDescent="0.2">
      <c r="D117" s="65"/>
      <c r="E117" s="65"/>
      <c r="F117" s="65"/>
    </row>
    <row r="118" spans="4:6" x14ac:dyDescent="0.2">
      <c r="D118" s="65"/>
      <c r="E118" s="65"/>
      <c r="F118" s="65"/>
    </row>
    <row r="119" spans="4:6" x14ac:dyDescent="0.2">
      <c r="D119" s="65"/>
      <c r="E119" s="65"/>
      <c r="F119" s="65"/>
    </row>
    <row r="120" spans="4:6" x14ac:dyDescent="0.2">
      <c r="D120" s="65"/>
      <c r="E120" s="65"/>
      <c r="F120" s="65"/>
    </row>
    <row r="121" spans="4:6" x14ac:dyDescent="0.2">
      <c r="D121" s="65"/>
      <c r="E121" s="65"/>
      <c r="F121" s="65"/>
    </row>
    <row r="122" spans="4:6" x14ac:dyDescent="0.2">
      <c r="D122" s="65"/>
      <c r="E122" s="65"/>
      <c r="F122" s="65"/>
    </row>
    <row r="123" spans="4:6" x14ac:dyDescent="0.2">
      <c r="D123" s="65"/>
      <c r="E123" s="65"/>
      <c r="F123" s="65"/>
    </row>
    <row r="124" spans="4:6" x14ac:dyDescent="0.2">
      <c r="D124" s="65"/>
      <c r="E124" s="65"/>
      <c r="F124" s="65"/>
    </row>
    <row r="125" spans="4:6" x14ac:dyDescent="0.2">
      <c r="D125" s="65"/>
      <c r="E125" s="65"/>
      <c r="F125" s="65"/>
    </row>
    <row r="126" spans="4:6" x14ac:dyDescent="0.2">
      <c r="D126" s="65"/>
      <c r="E126" s="65"/>
      <c r="F126" s="65"/>
    </row>
    <row r="127" spans="4:6" x14ac:dyDescent="0.2">
      <c r="D127" s="65"/>
      <c r="E127" s="65"/>
      <c r="F127" s="65"/>
    </row>
    <row r="128" spans="4:6" x14ac:dyDescent="0.2">
      <c r="D128" s="65"/>
      <c r="E128" s="65"/>
      <c r="F128" s="65"/>
    </row>
    <row r="129" spans="4:6" x14ac:dyDescent="0.2">
      <c r="D129" s="65"/>
      <c r="E129" s="65"/>
      <c r="F129" s="65"/>
    </row>
    <row r="130" spans="4:6" x14ac:dyDescent="0.2">
      <c r="D130" s="65"/>
      <c r="E130" s="65"/>
      <c r="F130" s="65"/>
    </row>
    <row r="131" spans="4:6" x14ac:dyDescent="0.2">
      <c r="D131" s="65"/>
      <c r="E131" s="65"/>
      <c r="F131" s="65"/>
    </row>
    <row r="132" spans="4:6" x14ac:dyDescent="0.2">
      <c r="D132" s="65"/>
      <c r="E132" s="65"/>
      <c r="F132" s="65"/>
    </row>
    <row r="133" spans="4:6" x14ac:dyDescent="0.2">
      <c r="D133" s="65"/>
      <c r="E133" s="65"/>
      <c r="F133" s="65"/>
    </row>
    <row r="134" spans="4:6" x14ac:dyDescent="0.2">
      <c r="D134" s="65"/>
      <c r="E134" s="65"/>
      <c r="F134" s="65"/>
    </row>
    <row r="135" spans="4:6" x14ac:dyDescent="0.2">
      <c r="D135" s="65"/>
      <c r="E135" s="65"/>
      <c r="F135" s="65"/>
    </row>
    <row r="136" spans="4:6" x14ac:dyDescent="0.2">
      <c r="D136" s="65"/>
      <c r="E136" s="65"/>
      <c r="F136" s="65"/>
    </row>
    <row r="137" spans="4:6" x14ac:dyDescent="0.2">
      <c r="D137" s="65"/>
      <c r="E137" s="65"/>
      <c r="F137" s="65"/>
    </row>
    <row r="138" spans="4:6" x14ac:dyDescent="0.2">
      <c r="D138" s="65"/>
      <c r="E138" s="65"/>
      <c r="F138" s="65"/>
    </row>
    <row r="139" spans="4:6" x14ac:dyDescent="0.2">
      <c r="D139" s="65"/>
      <c r="E139" s="65"/>
      <c r="F139" s="65"/>
    </row>
    <row r="140" spans="4:6" x14ac:dyDescent="0.2">
      <c r="D140" s="65"/>
      <c r="E140" s="65"/>
      <c r="F140" s="65"/>
    </row>
    <row r="141" spans="4:6" x14ac:dyDescent="0.2">
      <c r="D141" s="65"/>
      <c r="E141" s="65"/>
      <c r="F141" s="65"/>
    </row>
    <row r="142" spans="4:6" x14ac:dyDescent="0.2">
      <c r="D142" s="65"/>
      <c r="E142" s="65"/>
      <c r="F142" s="65"/>
    </row>
    <row r="143" spans="4:6" x14ac:dyDescent="0.2">
      <c r="D143" s="65"/>
      <c r="E143" s="65"/>
      <c r="F143" s="65"/>
    </row>
    <row r="144" spans="4:6" x14ac:dyDescent="0.2">
      <c r="D144" s="65"/>
      <c r="E144" s="65"/>
      <c r="F144" s="65"/>
    </row>
    <row r="145" spans="4:6" x14ac:dyDescent="0.2">
      <c r="D145" s="65"/>
      <c r="E145" s="65"/>
      <c r="F145" s="65"/>
    </row>
    <row r="146" spans="4:6" x14ac:dyDescent="0.2">
      <c r="D146" s="65"/>
      <c r="E146" s="65"/>
      <c r="F146" s="65"/>
    </row>
    <row r="147" spans="4:6" x14ac:dyDescent="0.2">
      <c r="D147" s="65"/>
      <c r="E147" s="65"/>
      <c r="F147" s="65"/>
    </row>
    <row r="148" spans="4:6" x14ac:dyDescent="0.2">
      <c r="D148" s="65"/>
      <c r="E148" s="65"/>
      <c r="F148" s="65"/>
    </row>
    <row r="149" spans="4:6" x14ac:dyDescent="0.2">
      <c r="D149" s="65"/>
      <c r="E149" s="65"/>
      <c r="F149" s="65"/>
    </row>
    <row r="150" spans="4:6" x14ac:dyDescent="0.2">
      <c r="D150" s="65"/>
      <c r="E150" s="65"/>
      <c r="F150" s="65"/>
    </row>
    <row r="151" spans="4:6" x14ac:dyDescent="0.2">
      <c r="D151" s="65"/>
      <c r="E151" s="65"/>
      <c r="F151" s="65"/>
    </row>
    <row r="152" spans="4:6" x14ac:dyDescent="0.2">
      <c r="D152" s="65"/>
      <c r="E152" s="65"/>
      <c r="F152" s="65"/>
    </row>
    <row r="153" spans="4:6" x14ac:dyDescent="0.2">
      <c r="D153" s="65"/>
      <c r="E153" s="65"/>
      <c r="F153" s="65"/>
    </row>
    <row r="154" spans="4:6" x14ac:dyDescent="0.2">
      <c r="D154" s="65"/>
      <c r="E154" s="65"/>
      <c r="F154" s="65"/>
    </row>
    <row r="155" spans="4:6" x14ac:dyDescent="0.2">
      <c r="D155" s="65"/>
      <c r="E155" s="65"/>
      <c r="F155" s="65"/>
    </row>
    <row r="156" spans="4:6" x14ac:dyDescent="0.2">
      <c r="D156" s="65"/>
      <c r="E156" s="65"/>
      <c r="F156" s="65"/>
    </row>
    <row r="157" spans="4:6" x14ac:dyDescent="0.2">
      <c r="D157" s="65"/>
      <c r="E157" s="65"/>
      <c r="F157" s="65"/>
    </row>
    <row r="158" spans="4:6" x14ac:dyDescent="0.2">
      <c r="D158" s="65"/>
      <c r="E158" s="65"/>
      <c r="F158" s="65"/>
    </row>
    <row r="159" spans="4:6" x14ac:dyDescent="0.2">
      <c r="D159" s="65"/>
      <c r="E159" s="65"/>
      <c r="F159" s="65"/>
    </row>
    <row r="160" spans="4:6" x14ac:dyDescent="0.2">
      <c r="D160" s="65"/>
      <c r="E160" s="65"/>
      <c r="F160" s="65"/>
    </row>
    <row r="161" spans="4:6" x14ac:dyDescent="0.2">
      <c r="D161" s="65"/>
      <c r="E161" s="65"/>
      <c r="F161" s="65"/>
    </row>
    <row r="162" spans="4:6" x14ac:dyDescent="0.2">
      <c r="D162" s="65"/>
      <c r="E162" s="65"/>
      <c r="F162" s="65"/>
    </row>
    <row r="163" spans="4:6" x14ac:dyDescent="0.2">
      <c r="D163" s="65"/>
      <c r="E163" s="65"/>
      <c r="F163" s="65"/>
    </row>
    <row r="164" spans="4:6" x14ac:dyDescent="0.2">
      <c r="D164" s="65"/>
      <c r="E164" s="65"/>
      <c r="F164" s="65"/>
    </row>
    <row r="165" spans="4:6" x14ac:dyDescent="0.2">
      <c r="D165" s="65"/>
      <c r="E165" s="65"/>
      <c r="F165" s="65"/>
    </row>
    <row r="166" spans="4:6" x14ac:dyDescent="0.2">
      <c r="D166" s="65"/>
      <c r="E166" s="65"/>
      <c r="F166" s="65"/>
    </row>
    <row r="167" spans="4:6" x14ac:dyDescent="0.2">
      <c r="D167" s="65"/>
      <c r="E167" s="65"/>
      <c r="F167" s="65"/>
    </row>
    <row r="168" spans="4:6" x14ac:dyDescent="0.2">
      <c r="D168" s="65"/>
      <c r="E168" s="65"/>
      <c r="F168" s="65"/>
    </row>
    <row r="169" spans="4:6" x14ac:dyDescent="0.2">
      <c r="D169" s="65"/>
      <c r="E169" s="65"/>
      <c r="F169" s="65"/>
    </row>
    <row r="170" spans="4:6" x14ac:dyDescent="0.2">
      <c r="D170" s="65"/>
      <c r="E170" s="65"/>
      <c r="F170" s="65"/>
    </row>
    <row r="171" spans="4:6" x14ac:dyDescent="0.2">
      <c r="D171" s="65"/>
      <c r="E171" s="65"/>
      <c r="F171" s="65"/>
    </row>
    <row r="172" spans="4:6" x14ac:dyDescent="0.2">
      <c r="D172" s="65"/>
      <c r="E172" s="65"/>
      <c r="F172" s="65"/>
    </row>
    <row r="173" spans="4:6" x14ac:dyDescent="0.2">
      <c r="D173" s="65"/>
      <c r="E173" s="65"/>
      <c r="F173" s="65"/>
    </row>
    <row r="174" spans="4:6" x14ac:dyDescent="0.2">
      <c r="D174" s="65"/>
      <c r="E174" s="65"/>
      <c r="F174" s="65"/>
    </row>
    <row r="175" spans="4:6" x14ac:dyDescent="0.2">
      <c r="D175" s="65"/>
      <c r="E175" s="65"/>
      <c r="F175" s="65"/>
    </row>
    <row r="176" spans="4:6" x14ac:dyDescent="0.2">
      <c r="D176" s="65"/>
      <c r="E176" s="65"/>
      <c r="F176" s="65"/>
    </row>
    <row r="177" spans="4:6" x14ac:dyDescent="0.2">
      <c r="D177" s="65"/>
      <c r="E177" s="65"/>
      <c r="F177" s="65"/>
    </row>
    <row r="178" spans="4:6" x14ac:dyDescent="0.2">
      <c r="D178" s="65"/>
      <c r="E178" s="65"/>
      <c r="F178" s="65"/>
    </row>
    <row r="179" spans="4:6" x14ac:dyDescent="0.2">
      <c r="D179" s="65"/>
      <c r="E179" s="65"/>
      <c r="F179" s="65"/>
    </row>
    <row r="180" spans="4:6" x14ac:dyDescent="0.2">
      <c r="D180" s="65"/>
      <c r="E180" s="65"/>
      <c r="F180" s="65"/>
    </row>
    <row r="181" spans="4:6" x14ac:dyDescent="0.2">
      <c r="D181" s="65"/>
      <c r="E181" s="65"/>
      <c r="F181" s="65"/>
    </row>
    <row r="182" spans="4:6" x14ac:dyDescent="0.2">
      <c r="D182" s="65"/>
      <c r="E182" s="65"/>
      <c r="F182" s="65"/>
    </row>
    <row r="183" spans="4:6" x14ac:dyDescent="0.2">
      <c r="D183" s="65"/>
      <c r="E183" s="65"/>
      <c r="F183" s="65"/>
    </row>
    <row r="184" spans="4:6" x14ac:dyDescent="0.2">
      <c r="D184" s="65"/>
      <c r="E184" s="65"/>
      <c r="F184" s="65"/>
    </row>
    <row r="185" spans="4:6" x14ac:dyDescent="0.2">
      <c r="D185" s="65"/>
      <c r="E185" s="65"/>
      <c r="F185" s="65"/>
    </row>
    <row r="186" spans="4:6" x14ac:dyDescent="0.2">
      <c r="D186" s="65"/>
      <c r="E186" s="65"/>
      <c r="F186" s="65"/>
    </row>
    <row r="187" spans="4:6" x14ac:dyDescent="0.2">
      <c r="D187" s="65"/>
      <c r="E187" s="65"/>
      <c r="F187" s="65"/>
    </row>
    <row r="188" spans="4:6" x14ac:dyDescent="0.2">
      <c r="D188" s="65"/>
      <c r="E188" s="65"/>
      <c r="F188" s="65"/>
    </row>
    <row r="189" spans="4:6" x14ac:dyDescent="0.2">
      <c r="D189" s="65"/>
      <c r="E189" s="65"/>
      <c r="F189" s="65"/>
    </row>
    <row r="190" spans="4:6" x14ac:dyDescent="0.2">
      <c r="D190" s="65"/>
      <c r="E190" s="65"/>
      <c r="F190" s="65"/>
    </row>
    <row r="191" spans="4:6" x14ac:dyDescent="0.2">
      <c r="D191" s="65"/>
      <c r="E191" s="65"/>
      <c r="F191" s="65"/>
    </row>
    <row r="192" spans="4:6" x14ac:dyDescent="0.2">
      <c r="D192" s="65"/>
      <c r="E192" s="65"/>
      <c r="F192" s="65"/>
    </row>
    <row r="193" spans="4:6" x14ac:dyDescent="0.2">
      <c r="D193" s="65"/>
      <c r="E193" s="65"/>
      <c r="F193" s="65"/>
    </row>
    <row r="194" spans="4:6" x14ac:dyDescent="0.2">
      <c r="D194" s="65"/>
      <c r="E194" s="65"/>
      <c r="F194" s="65"/>
    </row>
    <row r="195" spans="4:6" x14ac:dyDescent="0.2">
      <c r="D195" s="65"/>
      <c r="E195" s="65"/>
      <c r="F195" s="65"/>
    </row>
  </sheetData>
  <pageMargins left="1" right="0.75" top="0.75" bottom="0.5" header="0.5" footer="0.5"/>
  <pageSetup fitToHeight="2" orientation="portrait" r:id="rId1"/>
  <headerFooter>
    <oddFooter>&amp;L&amp;KFF0000Final Rate Application&amp;CPage &amp;P of &amp;N&amp;R02/10/2017</oddFooter>
  </headerFooter>
  <colBreaks count="1" manualBreakCount="1">
    <brk id="3" min="1" max="44"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A37"/>
  <sheetViews>
    <sheetView workbookViewId="0"/>
  </sheetViews>
  <sheetFormatPr defaultRowHeight="12.75" x14ac:dyDescent="0.2"/>
  <cols>
    <col min="1" max="1" width="100.7109375" customWidth="1"/>
    <col min="257" max="257" width="100.7109375" customWidth="1"/>
    <col min="513" max="513" width="100.7109375" customWidth="1"/>
    <col min="769" max="769" width="100.7109375" customWidth="1"/>
    <col min="1025" max="1025" width="100.7109375" customWidth="1"/>
    <col min="1281" max="1281" width="100.7109375" customWidth="1"/>
    <col min="1537" max="1537" width="100.7109375" customWidth="1"/>
    <col min="1793" max="1793" width="100.7109375" customWidth="1"/>
    <col min="2049" max="2049" width="100.7109375" customWidth="1"/>
    <col min="2305" max="2305" width="100.7109375" customWidth="1"/>
    <col min="2561" max="2561" width="100.7109375" customWidth="1"/>
    <col min="2817" max="2817" width="100.7109375" customWidth="1"/>
    <col min="3073" max="3073" width="100.7109375" customWidth="1"/>
    <col min="3329" max="3329" width="100.7109375" customWidth="1"/>
    <col min="3585" max="3585" width="100.7109375" customWidth="1"/>
    <col min="3841" max="3841" width="100.7109375" customWidth="1"/>
    <col min="4097" max="4097" width="100.7109375" customWidth="1"/>
    <col min="4353" max="4353" width="100.7109375" customWidth="1"/>
    <col min="4609" max="4609" width="100.7109375" customWidth="1"/>
    <col min="4865" max="4865" width="100.7109375" customWidth="1"/>
    <col min="5121" max="5121" width="100.7109375" customWidth="1"/>
    <col min="5377" max="5377" width="100.7109375" customWidth="1"/>
    <col min="5633" max="5633" width="100.7109375" customWidth="1"/>
    <col min="5889" max="5889" width="100.7109375" customWidth="1"/>
    <col min="6145" max="6145" width="100.7109375" customWidth="1"/>
    <col min="6401" max="6401" width="100.7109375" customWidth="1"/>
    <col min="6657" max="6657" width="100.7109375" customWidth="1"/>
    <col min="6913" max="6913" width="100.7109375" customWidth="1"/>
    <col min="7169" max="7169" width="100.7109375" customWidth="1"/>
    <col min="7425" max="7425" width="100.7109375" customWidth="1"/>
    <col min="7681" max="7681" width="100.7109375" customWidth="1"/>
    <col min="7937" max="7937" width="100.7109375" customWidth="1"/>
    <col min="8193" max="8193" width="100.7109375" customWidth="1"/>
    <col min="8449" max="8449" width="100.7109375" customWidth="1"/>
    <col min="8705" max="8705" width="100.7109375" customWidth="1"/>
    <col min="8961" max="8961" width="100.7109375" customWidth="1"/>
    <col min="9217" max="9217" width="100.7109375" customWidth="1"/>
    <col min="9473" max="9473" width="100.7109375" customWidth="1"/>
    <col min="9729" max="9729" width="100.7109375" customWidth="1"/>
    <col min="9985" max="9985" width="100.7109375" customWidth="1"/>
    <col min="10241" max="10241" width="100.7109375" customWidth="1"/>
    <col min="10497" max="10497" width="100.7109375" customWidth="1"/>
    <col min="10753" max="10753" width="100.7109375" customWidth="1"/>
    <col min="11009" max="11009" width="100.7109375" customWidth="1"/>
    <col min="11265" max="11265" width="100.7109375" customWidth="1"/>
    <col min="11521" max="11521" width="100.7109375" customWidth="1"/>
    <col min="11777" max="11777" width="100.7109375" customWidth="1"/>
    <col min="12033" max="12033" width="100.7109375" customWidth="1"/>
    <col min="12289" max="12289" width="100.7109375" customWidth="1"/>
    <col min="12545" max="12545" width="100.7109375" customWidth="1"/>
    <col min="12801" max="12801" width="100.7109375" customWidth="1"/>
    <col min="13057" max="13057" width="100.7109375" customWidth="1"/>
    <col min="13313" max="13313" width="100.7109375" customWidth="1"/>
    <col min="13569" max="13569" width="100.7109375" customWidth="1"/>
    <col min="13825" max="13825" width="100.7109375" customWidth="1"/>
    <col min="14081" max="14081" width="100.7109375" customWidth="1"/>
    <col min="14337" max="14337" width="100.7109375" customWidth="1"/>
    <col min="14593" max="14593" width="100.7109375" customWidth="1"/>
    <col min="14849" max="14849" width="100.7109375" customWidth="1"/>
    <col min="15105" max="15105" width="100.7109375" customWidth="1"/>
    <col min="15361" max="15361" width="100.7109375" customWidth="1"/>
    <col min="15617" max="15617" width="100.7109375" customWidth="1"/>
    <col min="15873" max="15873" width="100.7109375" customWidth="1"/>
    <col min="16129" max="16129" width="100.7109375" customWidth="1"/>
  </cols>
  <sheetData>
    <row r="1" spans="1:1" ht="22.5" x14ac:dyDescent="0.3">
      <c r="A1" s="1062" t="s">
        <v>554</v>
      </c>
    </row>
    <row r="3" spans="1:1" ht="20.25" x14ac:dyDescent="0.3">
      <c r="A3" s="1032" t="s">
        <v>555</v>
      </c>
    </row>
    <row r="33" spans="1:1" ht="20.25" x14ac:dyDescent="0.3">
      <c r="A33" s="1033" t="s">
        <v>541</v>
      </c>
    </row>
    <row r="34" spans="1:1" ht="20.25" x14ac:dyDescent="0.3">
      <c r="A34" s="1033" t="s">
        <v>542</v>
      </c>
    </row>
    <row r="37" spans="1:1" ht="20.25" x14ac:dyDescent="0.3">
      <c r="A37" s="1033"/>
    </row>
  </sheetData>
  <pageMargins left="1" right="0.75" top="0.75" bottom="0.5" header="0.5" footer="0.5"/>
  <pageSetup scale="97" fitToHeight="2" orientation="portrait" r:id="rId1"/>
  <headerFooter>
    <oddFooter>&amp;L&amp;KFF0000Final Rate Application&amp;CPage &amp;P of &amp;N&amp;R02/10/2017</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outlinePr showOutlineSymbols="0"/>
    <pageSetUpPr fitToPage="1"/>
  </sheetPr>
  <dimension ref="A1:F63"/>
  <sheetViews>
    <sheetView showOutlineSymbols="0" workbookViewId="0"/>
  </sheetViews>
  <sheetFormatPr defaultRowHeight="12.75" outlineLevelRow="1" x14ac:dyDescent="0.2"/>
  <cols>
    <col min="1" max="1" width="44" style="11" customWidth="1"/>
    <col min="2" max="2" width="17.85546875" style="11" bestFit="1" customWidth="1"/>
    <col min="3" max="4" width="9.140625" style="11"/>
    <col min="5" max="5" width="25.85546875" style="11" bestFit="1" customWidth="1"/>
    <col min="6" max="16384" width="9.140625" style="11"/>
  </cols>
  <sheetData>
    <row r="1" spans="1:2" ht="15.75" customHeight="1" x14ac:dyDescent="0.2">
      <c r="A1" s="1063" t="s">
        <v>54</v>
      </c>
      <c r="B1" s="65"/>
    </row>
    <row r="2" spans="1:2" ht="15.75" customHeight="1" x14ac:dyDescent="0.25">
      <c r="A2" s="1034" t="s">
        <v>556</v>
      </c>
      <c r="B2" s="65"/>
    </row>
    <row r="3" spans="1:2" x14ac:dyDescent="0.2">
      <c r="A3" s="1064" t="s">
        <v>557</v>
      </c>
      <c r="B3" s="68"/>
    </row>
    <row r="4" spans="1:2" x14ac:dyDescent="0.2">
      <c r="A4" s="160" t="str">
        <f>+B.1!A4</f>
        <v>Rate Calculations - Total Revenues</v>
      </c>
      <c r="B4" s="76"/>
    </row>
    <row r="5" spans="1:2" ht="3" customHeight="1" x14ac:dyDescent="0.2">
      <c r="B5" s="76"/>
    </row>
    <row r="6" spans="1:2" ht="16.5" customHeight="1" x14ac:dyDescent="0.2">
      <c r="A6" s="78"/>
      <c r="B6" s="79"/>
    </row>
    <row r="7" spans="1:2" ht="27" customHeight="1" x14ac:dyDescent="0.2">
      <c r="A7" s="80"/>
      <c r="B7" s="81" t="str">
        <f>+CS1_B!B7</f>
        <v>RY 2018</v>
      </c>
    </row>
    <row r="8" spans="1:2" x14ac:dyDescent="0.2">
      <c r="A8" s="83" t="s">
        <v>101</v>
      </c>
      <c r="B8" s="84">
        <v>0</v>
      </c>
    </row>
    <row r="9" spans="1:2" x14ac:dyDescent="0.2">
      <c r="A9" s="86"/>
      <c r="B9" s="87"/>
    </row>
    <row r="10" spans="1:2" x14ac:dyDescent="0.2">
      <c r="A10" s="89" t="s">
        <v>102</v>
      </c>
      <c r="B10" s="90">
        <f t="shared" ref="B10" si="0">+B8</f>
        <v>0</v>
      </c>
    </row>
    <row r="11" spans="1:2" x14ac:dyDescent="0.2">
      <c r="A11" s="92"/>
      <c r="B11" s="92"/>
    </row>
    <row r="12" spans="1:2" ht="12.75" customHeight="1" x14ac:dyDescent="0.2">
      <c r="A12" s="1036" t="s">
        <v>103</v>
      </c>
      <c r="B12" s="94">
        <v>0.91</v>
      </c>
    </row>
    <row r="13" spans="1:2" x14ac:dyDescent="0.2">
      <c r="A13" s="98"/>
      <c r="B13" s="92"/>
    </row>
    <row r="14" spans="1:2" x14ac:dyDescent="0.2">
      <c r="A14" s="99" t="s">
        <v>104</v>
      </c>
      <c r="B14" s="90">
        <f t="shared" ref="B14" si="1">+B10/B12</f>
        <v>0</v>
      </c>
    </row>
    <row r="15" spans="1:2" ht="12.75" customHeight="1" x14ac:dyDescent="0.2">
      <c r="A15" s="92"/>
      <c r="B15" s="101"/>
    </row>
    <row r="16" spans="1:2" x14ac:dyDescent="0.2">
      <c r="A16" s="102" t="s">
        <v>105</v>
      </c>
      <c r="B16" s="103"/>
    </row>
    <row r="17" spans="1:6" x14ac:dyDescent="0.2">
      <c r="A17" s="92" t="s">
        <v>106</v>
      </c>
      <c r="B17" s="101">
        <f>+CS2_J!B22</f>
        <v>3565854.7448275844</v>
      </c>
    </row>
    <row r="18" spans="1:6" x14ac:dyDescent="0.2">
      <c r="A18" s="92" t="s">
        <v>107</v>
      </c>
      <c r="B18" s="101">
        <f>+CS2_K!B44</f>
        <v>5464008.6817241386</v>
      </c>
    </row>
    <row r="19" spans="1:6" x14ac:dyDescent="0.2">
      <c r="A19" s="86"/>
      <c r="B19" s="101"/>
    </row>
    <row r="20" spans="1:6" x14ac:dyDescent="0.2">
      <c r="A20" s="106" t="s">
        <v>109</v>
      </c>
      <c r="B20" s="101"/>
    </row>
    <row r="21" spans="1:6" x14ac:dyDescent="0.2">
      <c r="A21" s="92" t="s">
        <v>115</v>
      </c>
      <c r="B21" s="111">
        <f>B34</f>
        <v>0</v>
      </c>
    </row>
    <row r="22" spans="1:6" ht="3" customHeight="1" x14ac:dyDescent="0.2">
      <c r="A22" s="112"/>
      <c r="B22" s="113"/>
    </row>
    <row r="23" spans="1:6" ht="15" customHeight="1" x14ac:dyDescent="0.2">
      <c r="A23" s="114" t="s">
        <v>545</v>
      </c>
      <c r="B23" s="115">
        <f>SUM(B14:B22)</f>
        <v>9029863.426551722</v>
      </c>
    </row>
    <row r="24" spans="1:6" x14ac:dyDescent="0.2">
      <c r="A24" s="112"/>
      <c r="B24" s="103"/>
    </row>
    <row r="25" spans="1:6" x14ac:dyDescent="0.2">
      <c r="A25" s="116" t="s">
        <v>117</v>
      </c>
      <c r="B25" s="101">
        <f>+B.1!B29</f>
        <v>324964139.62294984</v>
      </c>
    </row>
    <row r="26" spans="1:6" x14ac:dyDescent="0.2">
      <c r="A26" s="117"/>
      <c r="B26" s="101"/>
    </row>
    <row r="27" spans="1:6" x14ac:dyDescent="0.2">
      <c r="A27" s="118"/>
      <c r="B27" s="174"/>
    </row>
    <row r="28" spans="1:6" x14ac:dyDescent="0.2">
      <c r="A28" s="1038" t="s">
        <v>546</v>
      </c>
      <c r="B28" s="128">
        <f>+B23/B25</f>
        <v>2.7787261194508764E-2</v>
      </c>
    </row>
    <row r="29" spans="1:6" x14ac:dyDescent="0.2">
      <c r="A29" s="1039"/>
      <c r="B29" s="125"/>
    </row>
    <row r="30" spans="1:6" x14ac:dyDescent="0.2">
      <c r="A30" s="164"/>
      <c r="B30" s="135"/>
      <c r="F30" s="166"/>
    </row>
    <row r="31" spans="1:6" x14ac:dyDescent="0.2">
      <c r="A31" s="164"/>
      <c r="B31" s="135"/>
      <c r="F31" s="166"/>
    </row>
    <row r="32" spans="1:6" x14ac:dyDescent="0.2">
      <c r="A32" s="1040"/>
      <c r="B32" s="1041"/>
    </row>
    <row r="33" spans="1:2" x14ac:dyDescent="0.2">
      <c r="A33" s="1042" t="s">
        <v>125</v>
      </c>
      <c r="B33" s="101">
        <v>0</v>
      </c>
    </row>
    <row r="34" spans="1:2" x14ac:dyDescent="0.2">
      <c r="A34" s="1043" t="s">
        <v>126</v>
      </c>
      <c r="B34" s="1044">
        <v>0</v>
      </c>
    </row>
    <row r="35" spans="1:2" x14ac:dyDescent="0.2">
      <c r="A35" s="141"/>
      <c r="B35" s="141"/>
    </row>
    <row r="36" spans="1:2" x14ac:dyDescent="0.2">
      <c r="A36" s="114" t="s">
        <v>127</v>
      </c>
      <c r="B36" s="115">
        <f>B33+SUM(B16:B20)</f>
        <v>9029863.426551722</v>
      </c>
    </row>
    <row r="37" spans="1:2" x14ac:dyDescent="0.2">
      <c r="A37" s="143"/>
      <c r="B37" s="143"/>
    </row>
    <row r="38" spans="1:2" x14ac:dyDescent="0.2">
      <c r="A38" s="144"/>
      <c r="B38" s="146"/>
    </row>
    <row r="43" spans="1:2" x14ac:dyDescent="0.2">
      <c r="B43" s="104"/>
    </row>
    <row r="45" spans="1:2" s="143" customFormat="1" x14ac:dyDescent="0.2"/>
    <row r="47" spans="1:2" x14ac:dyDescent="0.2">
      <c r="A47" s="152"/>
    </row>
    <row r="48" spans="1:2" x14ac:dyDescent="0.2">
      <c r="A48" s="95"/>
      <c r="B48" s="95"/>
    </row>
    <row r="49" spans="1:2" x14ac:dyDescent="0.2">
      <c r="A49" s="95"/>
      <c r="B49" s="95"/>
    </row>
    <row r="50" spans="1:2" x14ac:dyDescent="0.2">
      <c r="A50" s="144"/>
      <c r="B50" s="95"/>
    </row>
    <row r="52" spans="1:2" x14ac:dyDescent="0.2">
      <c r="A52" s="144"/>
      <c r="B52" s="153"/>
    </row>
    <row r="53" spans="1:2" x14ac:dyDescent="0.2">
      <c r="A53" s="144"/>
      <c r="B53" s="153"/>
    </row>
    <row r="54" spans="1:2" x14ac:dyDescent="0.2">
      <c r="A54" s="144"/>
      <c r="B54" s="153"/>
    </row>
    <row r="55" spans="1:2" x14ac:dyDescent="0.2">
      <c r="A55" s="144"/>
      <c r="B55" s="154"/>
    </row>
    <row r="56" spans="1:2" outlineLevel="1" x14ac:dyDescent="0.2">
      <c r="A56" s="143"/>
      <c r="B56" s="155"/>
    </row>
    <row r="57" spans="1:2" outlineLevel="1" x14ac:dyDescent="0.2">
      <c r="A57" s="136"/>
      <c r="B57" s="136"/>
    </row>
    <row r="58" spans="1:2" outlineLevel="1" x14ac:dyDescent="0.2">
      <c r="A58" s="136"/>
      <c r="B58" s="156"/>
    </row>
    <row r="59" spans="1:2" outlineLevel="1" x14ac:dyDescent="0.2">
      <c r="A59" s="136"/>
      <c r="B59" s="157"/>
    </row>
    <row r="60" spans="1:2" ht="3.75" customHeight="1" outlineLevel="1" x14ac:dyDescent="0.2">
      <c r="A60" s="136"/>
      <c r="B60" s="136"/>
    </row>
    <row r="61" spans="1:2" outlineLevel="1" x14ac:dyDescent="0.2">
      <c r="A61" s="136"/>
      <c r="B61" s="157"/>
    </row>
    <row r="62" spans="1:2" outlineLevel="1" x14ac:dyDescent="0.2">
      <c r="A62" s="136"/>
      <c r="B62" s="149"/>
    </row>
    <row r="63" spans="1:2" x14ac:dyDescent="0.2">
      <c r="A63" s="136"/>
      <c r="B63" s="136"/>
    </row>
  </sheetData>
  <pageMargins left="1" right="0.75" top="0.75" bottom="0.5" header="0.5" footer="0.5"/>
  <pageSetup fitToHeight="2" orientation="portrait" r:id="rId1"/>
  <headerFooter>
    <oddFooter>&amp;L&amp;KFF0000Final Rate Application&amp;CPage &amp;P of &amp;N&amp;R02/10/2017</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X56"/>
  <sheetViews>
    <sheetView workbookViewId="0"/>
  </sheetViews>
  <sheetFormatPr defaultRowHeight="12.75" x14ac:dyDescent="0.2"/>
  <cols>
    <col min="1" max="1" width="29.5703125" style="143" customWidth="1" collapsed="1"/>
    <col min="2" max="2" width="6" style="143" customWidth="1"/>
    <col min="3" max="3" width="13.7109375" style="143" customWidth="1"/>
    <col min="4" max="5" width="9.140625" style="143"/>
    <col min="6" max="6" width="11.28515625" style="143" bestFit="1" customWidth="1"/>
    <col min="7" max="16384" width="9.140625" style="143"/>
  </cols>
  <sheetData>
    <row r="1" spans="1:24" x14ac:dyDescent="0.2">
      <c r="A1" s="1045" t="s">
        <v>54</v>
      </c>
      <c r="B1" s="1045"/>
    </row>
    <row r="2" spans="1:24" ht="15" x14ac:dyDescent="0.25">
      <c r="A2" s="1046" t="s">
        <v>556</v>
      </c>
      <c r="B2" s="1046"/>
    </row>
    <row r="3" spans="1:24" x14ac:dyDescent="0.2">
      <c r="A3" s="274" t="s">
        <v>214</v>
      </c>
      <c r="B3" s="274"/>
    </row>
    <row r="4" spans="1:24" x14ac:dyDescent="0.2">
      <c r="A4" s="506" t="s">
        <v>14</v>
      </c>
      <c r="B4" s="506"/>
      <c r="C4" s="136"/>
    </row>
    <row r="6" spans="1:24" s="136" customFormat="1" x14ac:dyDescent="0.2">
      <c r="A6" s="332"/>
      <c r="B6" s="332"/>
      <c r="C6" s="1047"/>
      <c r="D6" s="143"/>
      <c r="E6" s="143"/>
      <c r="F6" s="143"/>
      <c r="G6" s="143"/>
      <c r="H6" s="143"/>
      <c r="I6" s="143"/>
      <c r="J6" s="143"/>
      <c r="K6" s="143"/>
      <c r="L6" s="143"/>
      <c r="M6" s="143"/>
      <c r="N6" s="333"/>
      <c r="O6" s="143"/>
      <c r="P6" s="143"/>
      <c r="Q6" s="143"/>
      <c r="R6" s="143"/>
      <c r="S6" s="143"/>
      <c r="T6" s="143"/>
      <c r="U6" s="143"/>
      <c r="V6" s="143"/>
      <c r="W6" s="143"/>
      <c r="X6" s="333"/>
    </row>
    <row r="7" spans="1:24" ht="21" customHeight="1" x14ac:dyDescent="0.2">
      <c r="A7" s="1048"/>
      <c r="B7" s="1048"/>
      <c r="C7" s="1049" t="str">
        <f>+CS2_K!B7</f>
        <v>RY 2018</v>
      </c>
    </row>
    <row r="8" spans="1:24" ht="38.25" customHeight="1" x14ac:dyDescent="0.2">
      <c r="A8" s="1050" t="s">
        <v>217</v>
      </c>
      <c r="B8" s="1051" t="s">
        <v>547</v>
      </c>
      <c r="C8" s="1052" t="s">
        <v>548</v>
      </c>
    </row>
    <row r="9" spans="1:24" x14ac:dyDescent="0.2">
      <c r="A9" s="111" t="str">
        <f>D!A10</f>
        <v xml:space="preserve">  Payroll                     </v>
      </c>
      <c r="B9" s="111"/>
      <c r="C9" s="302"/>
    </row>
    <row r="10" spans="1:24" x14ac:dyDescent="0.2">
      <c r="A10" s="1053" t="str">
        <f>D!A11</f>
        <v xml:space="preserve">  Payroll Taxes               </v>
      </c>
      <c r="B10" s="1053"/>
      <c r="C10" s="1054"/>
    </row>
    <row r="11" spans="1:24" x14ac:dyDescent="0.2">
      <c r="A11" s="111" t="str">
        <f>D!A12</f>
        <v xml:space="preserve">  Pension                     </v>
      </c>
      <c r="B11" s="111"/>
      <c r="C11" s="302"/>
    </row>
    <row r="12" spans="1:24" x14ac:dyDescent="0.2">
      <c r="A12" s="1053" t="str">
        <f>D!A13</f>
        <v xml:space="preserve">  Health Insurance            </v>
      </c>
      <c r="B12" s="1053"/>
      <c r="C12" s="302"/>
    </row>
    <row r="13" spans="1:24" x14ac:dyDescent="0.2">
      <c r="A13" s="1055" t="str">
        <f>D!A14</f>
        <v xml:space="preserve">  Workers Compensation        </v>
      </c>
      <c r="B13" s="1055"/>
      <c r="C13" s="302"/>
    </row>
    <row r="14" spans="1:24" ht="15.75" customHeight="1" x14ac:dyDescent="0.2">
      <c r="A14" s="1056" t="s">
        <v>229</v>
      </c>
      <c r="B14" s="1056"/>
      <c r="C14" s="308">
        <f>SUM(C9:C13)</f>
        <v>0</v>
      </c>
    </row>
    <row r="15" spans="1:24" x14ac:dyDescent="0.2">
      <c r="A15" s="1053" t="str">
        <f>D!A16</f>
        <v xml:space="preserve">  Bad Debt                    </v>
      </c>
      <c r="B15" s="1053"/>
      <c r="C15" s="1057"/>
    </row>
    <row r="16" spans="1:24" x14ac:dyDescent="0.2">
      <c r="A16" s="1053" t="str">
        <f>D!A17</f>
        <v xml:space="preserve">  Building &amp; Facility Repair    </v>
      </c>
      <c r="B16" s="1053"/>
      <c r="C16" s="1058"/>
    </row>
    <row r="17" spans="1:3" x14ac:dyDescent="0.2">
      <c r="A17" s="1053" t="str">
        <f>D!A18</f>
        <v xml:space="preserve">  Contract Services </v>
      </c>
      <c r="B17" s="1053"/>
      <c r="C17" s="1058"/>
    </row>
    <row r="18" spans="1:3" x14ac:dyDescent="0.2">
      <c r="A18" s="1053" t="str">
        <f>D!A19</f>
        <v xml:space="preserve">  Corporate Accounting Services</v>
      </c>
      <c r="B18" s="1053"/>
      <c r="C18" s="1058"/>
    </row>
    <row r="19" spans="1:3" x14ac:dyDescent="0.2">
      <c r="A19" s="1053" t="str">
        <f>D!A20</f>
        <v xml:space="preserve">  Corporate Management</v>
      </c>
      <c r="B19" s="1053"/>
      <c r="C19" s="302"/>
    </row>
    <row r="20" spans="1:3" x14ac:dyDescent="0.2">
      <c r="A20" s="1053" t="str">
        <f>D!A21</f>
        <v xml:space="preserve">  Depreciation</v>
      </c>
      <c r="B20" s="1053"/>
      <c r="C20" s="1058"/>
    </row>
    <row r="21" spans="1:3" x14ac:dyDescent="0.2">
      <c r="A21" s="1053" t="str">
        <f>D!A22</f>
        <v xml:space="preserve">  Environmental Compliance </v>
      </c>
      <c r="B21" s="1053"/>
      <c r="C21" s="1058"/>
    </row>
    <row r="22" spans="1:3" x14ac:dyDescent="0.2">
      <c r="A22" s="1053" t="str">
        <f>D!A23</f>
        <v xml:space="preserve">  Freight </v>
      </c>
      <c r="B22" s="1053"/>
      <c r="C22" s="1058"/>
    </row>
    <row r="23" spans="1:3" x14ac:dyDescent="0.2">
      <c r="A23" s="1053" t="str">
        <f>D!A24</f>
        <v xml:space="preserve">  Fuel</v>
      </c>
      <c r="B23" s="1053"/>
      <c r="C23" s="1058"/>
    </row>
    <row r="24" spans="1:3" x14ac:dyDescent="0.2">
      <c r="A24" s="1053" t="str">
        <f>D!A25</f>
        <v xml:space="preserve">  Human Resources </v>
      </c>
      <c r="B24" s="1053"/>
      <c r="C24" s="302"/>
    </row>
    <row r="25" spans="1:3" x14ac:dyDescent="0.2">
      <c r="A25" s="1053" t="str">
        <f>D!A26</f>
        <v xml:space="preserve">  I/C Disposal             </v>
      </c>
      <c r="B25" s="1059" t="s">
        <v>37</v>
      </c>
      <c r="C25" s="1058">
        <f>+CS2_J!B22</f>
        <v>3565854.7448275844</v>
      </c>
    </row>
    <row r="26" spans="1:3" x14ac:dyDescent="0.2">
      <c r="A26" s="1053" t="str">
        <f>D!A27</f>
        <v xml:space="preserve">  I/C Processing </v>
      </c>
      <c r="B26" s="1059" t="s">
        <v>39</v>
      </c>
      <c r="C26" s="1058">
        <f>+CS2_K!$B$44</f>
        <v>5464008.6817241386</v>
      </c>
    </row>
    <row r="27" spans="1:3" x14ac:dyDescent="0.2">
      <c r="A27" s="1053" t="str">
        <f>D!A28</f>
        <v xml:space="preserve">  IT Services</v>
      </c>
      <c r="B27" s="1053"/>
      <c r="C27" s="1058"/>
    </row>
    <row r="28" spans="1:3" x14ac:dyDescent="0.2">
      <c r="A28" s="1053" t="str">
        <f>D!A29</f>
        <v xml:space="preserve">  Lease </v>
      </c>
      <c r="B28" s="1053"/>
      <c r="C28" s="1058"/>
    </row>
    <row r="29" spans="1:3" x14ac:dyDescent="0.2">
      <c r="A29" s="1053" t="str">
        <f>D!A30</f>
        <v xml:space="preserve">  Liability Insurance         </v>
      </c>
      <c r="B29" s="1053"/>
      <c r="C29" s="1058"/>
    </row>
    <row r="30" spans="1:3" x14ac:dyDescent="0.2">
      <c r="A30" s="1053" t="str">
        <f>D!A31</f>
        <v xml:space="preserve">  Licenses &amp; Permits        </v>
      </c>
      <c r="B30" s="1053"/>
      <c r="C30" s="1058"/>
    </row>
    <row r="31" spans="1:3" x14ac:dyDescent="0.2">
      <c r="A31" s="1053" t="str">
        <f>D!A32</f>
        <v xml:space="preserve">  O/S Billing Services        </v>
      </c>
      <c r="B31" s="1053"/>
      <c r="C31" s="1058"/>
    </row>
    <row r="32" spans="1:3" x14ac:dyDescent="0.2">
      <c r="A32" s="1053" t="str">
        <f>D!A33</f>
        <v xml:space="preserve">  O/S Disposal </v>
      </c>
      <c r="B32" s="1053"/>
      <c r="C32" s="1058"/>
    </row>
    <row r="33" spans="1:4" x14ac:dyDescent="0.2">
      <c r="A33" s="1053" t="str">
        <f>D!A34</f>
        <v xml:space="preserve">  O/S Equipment Rental</v>
      </c>
      <c r="B33" s="1053"/>
      <c r="C33" s="1058"/>
    </row>
    <row r="34" spans="1:4" x14ac:dyDescent="0.2">
      <c r="A34" s="111" t="str">
        <f>D!A35</f>
        <v xml:space="preserve">  Office               </v>
      </c>
      <c r="B34" s="111"/>
      <c r="C34" s="1058"/>
    </row>
    <row r="35" spans="1:4" x14ac:dyDescent="0.2">
      <c r="A35" s="111" t="str">
        <f>D!A36</f>
        <v xml:space="preserve">  Parts                       </v>
      </c>
      <c r="B35" s="111"/>
      <c r="C35" s="1058"/>
    </row>
    <row r="36" spans="1:4" x14ac:dyDescent="0.2">
      <c r="A36" s="1053" t="str">
        <f>D!A37</f>
        <v xml:space="preserve">  Postage                     </v>
      </c>
      <c r="B36" s="1053"/>
      <c r="C36" s="1058"/>
    </row>
    <row r="37" spans="1:4" x14ac:dyDescent="0.2">
      <c r="A37" s="1053" t="str">
        <f>D!A38</f>
        <v xml:space="preserve">  Professional Services       </v>
      </c>
      <c r="B37" s="747"/>
      <c r="C37" s="1058"/>
    </row>
    <row r="38" spans="1:4" x14ac:dyDescent="0.2">
      <c r="A38" s="111" t="str">
        <f>D!A39</f>
        <v xml:space="preserve">  Property Rental             </v>
      </c>
      <c r="B38" s="111"/>
      <c r="C38" s="1058"/>
    </row>
    <row r="39" spans="1:4" x14ac:dyDescent="0.2">
      <c r="A39" s="1053" t="str">
        <f>D!A40</f>
        <v xml:space="preserve">  Repairs &amp; Maintenance</v>
      </c>
      <c r="B39" s="1053"/>
      <c r="C39" s="1058"/>
    </row>
    <row r="40" spans="1:4" x14ac:dyDescent="0.2">
      <c r="A40" s="111" t="str">
        <f>D!A41</f>
        <v xml:space="preserve">  Security &amp; Janitorial       </v>
      </c>
      <c r="B40" s="111"/>
      <c r="C40" s="1058"/>
    </row>
    <row r="41" spans="1:4" x14ac:dyDescent="0.2">
      <c r="A41" s="1053" t="str">
        <f>D!A42</f>
        <v xml:space="preserve">  Supplies                    </v>
      </c>
      <c r="B41" s="1053"/>
      <c r="C41" s="302"/>
    </row>
    <row r="42" spans="1:4" x14ac:dyDescent="0.2">
      <c r="A42" s="111" t="str">
        <f>D!A43</f>
        <v xml:space="preserve">  Taxes                       </v>
      </c>
      <c r="B42" s="111"/>
      <c r="C42" s="1058"/>
    </row>
    <row r="43" spans="1:4" x14ac:dyDescent="0.2">
      <c r="A43" s="111" t="str">
        <f>D!A44</f>
        <v xml:space="preserve">  Technology</v>
      </c>
      <c r="B43" s="111"/>
      <c r="C43" s="1058"/>
      <c r="D43" s="277"/>
    </row>
    <row r="44" spans="1:4" x14ac:dyDescent="0.2">
      <c r="A44" s="1053" t="str">
        <f>D!A45</f>
        <v xml:space="preserve">  Telephone                   </v>
      </c>
      <c r="B44" s="1053"/>
      <c r="C44" s="1058"/>
    </row>
    <row r="45" spans="1:4" x14ac:dyDescent="0.2">
      <c r="A45" s="111" t="str">
        <f>D!A46</f>
        <v xml:space="preserve">  Tires &amp; Tubes               </v>
      </c>
      <c r="B45" s="111"/>
      <c r="C45" s="1058"/>
    </row>
    <row r="46" spans="1:4" x14ac:dyDescent="0.2">
      <c r="A46" s="1053" t="str">
        <f>D!A47</f>
        <v xml:space="preserve">  Utilities                   </v>
      </c>
      <c r="B46" s="1053"/>
      <c r="C46" s="1058"/>
    </row>
    <row r="47" spans="1:4" x14ac:dyDescent="0.2">
      <c r="A47" s="1053" t="str">
        <f>D!A48</f>
        <v xml:space="preserve">  T&amp;G Maintenance Allocation</v>
      </c>
      <c r="B47" s="1053"/>
      <c r="C47" s="1058"/>
    </row>
    <row r="48" spans="1:4" x14ac:dyDescent="0.2">
      <c r="A48" s="1053" t="str">
        <f>D!A49</f>
        <v xml:space="preserve">  Other               </v>
      </c>
      <c r="B48" s="1053"/>
      <c r="C48" s="1058"/>
    </row>
    <row r="49" spans="1:3" x14ac:dyDescent="0.2">
      <c r="A49" s="1061" t="s">
        <v>14</v>
      </c>
      <c r="B49" s="1061"/>
      <c r="C49" s="315">
        <f>SUM(C14:C46)</f>
        <v>9029863.426551722</v>
      </c>
    </row>
    <row r="51" spans="1:3" x14ac:dyDescent="0.2">
      <c r="A51" s="322" t="s">
        <v>265</v>
      </c>
    </row>
    <row r="52" spans="1:3" x14ac:dyDescent="0.2">
      <c r="A52" s="322" t="s">
        <v>266</v>
      </c>
      <c r="C52" s="70">
        <f>-C25</f>
        <v>-3565854.7448275844</v>
      </c>
    </row>
    <row r="53" spans="1:3" x14ac:dyDescent="0.2">
      <c r="A53" s="322" t="s">
        <v>107</v>
      </c>
      <c r="C53" s="70">
        <f>-C26</f>
        <v>-5464008.6817241386</v>
      </c>
    </row>
    <row r="54" spans="1:3" ht="5.0999999999999996" customHeight="1" x14ac:dyDescent="0.2">
      <c r="A54" s="322"/>
      <c r="C54" s="206"/>
    </row>
    <row r="55" spans="1:3" ht="13.5" thickBot="1" x14ac:dyDescent="0.25">
      <c r="A55" s="322" t="s">
        <v>101</v>
      </c>
      <c r="C55" s="70">
        <f>SUM(C49:C54)</f>
        <v>0</v>
      </c>
    </row>
    <row r="56" spans="1:3" ht="13.5" thickTop="1" x14ac:dyDescent="0.2">
      <c r="C56" s="324"/>
    </row>
  </sheetData>
  <pageMargins left="0.72" right="0.5" top="0.42" bottom="0.43" header="0.3" footer="0.18"/>
  <pageSetup fitToWidth="2" fitToHeight="0" pageOrder="overThenDown" orientation="portrait" r:id="rId1"/>
  <headerFooter>
    <oddFooter>&amp;L&amp;KFF0000Final Rate Application&amp;R02/10/2017</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outlinePr showOutlineSymbols="0"/>
    <pageSetUpPr fitToPage="1"/>
  </sheetPr>
  <dimension ref="A1:G26"/>
  <sheetViews>
    <sheetView workbookViewId="0"/>
  </sheetViews>
  <sheetFormatPr defaultRowHeight="12.75" x14ac:dyDescent="0.2"/>
  <cols>
    <col min="1" max="1" width="43.140625" style="400" customWidth="1"/>
    <col min="2" max="2" width="20.7109375" style="400" customWidth="1"/>
    <col min="3" max="3" width="16.42578125" style="400" bestFit="1" customWidth="1"/>
    <col min="4" max="16384" width="9.140625" style="400"/>
  </cols>
  <sheetData>
    <row r="1" spans="1:7" x14ac:dyDescent="0.2">
      <c r="A1" s="267" t="str">
        <f>CS2_B!$A$1</f>
        <v>Recology Sunset Scavenger/Recology Golden Gate</v>
      </c>
      <c r="B1" s="546"/>
    </row>
    <row r="2" spans="1:7" ht="15" x14ac:dyDescent="0.25">
      <c r="A2" s="1046" t="str">
        <f>+CS2_B!A2</f>
        <v>Contingent Schedule 2 - Trash Processing</v>
      </c>
      <c r="B2" s="546"/>
    </row>
    <row r="3" spans="1:7" x14ac:dyDescent="0.2">
      <c r="A3" s="877" t="s">
        <v>468</v>
      </c>
      <c r="B3" s="546"/>
    </row>
    <row r="4" spans="1:7" x14ac:dyDescent="0.2">
      <c r="A4" s="878" t="str">
        <f>+J!A3</f>
        <v>Intercompany Disposal Expenses</v>
      </c>
      <c r="B4" s="546"/>
    </row>
    <row r="5" spans="1:7" ht="17.25" customHeight="1" x14ac:dyDescent="0.2">
      <c r="A5" s="649"/>
      <c r="B5" s="546"/>
    </row>
    <row r="6" spans="1:7" ht="22.5" customHeight="1" x14ac:dyDescent="0.2">
      <c r="A6" s="880" t="s">
        <v>469</v>
      </c>
      <c r="B6" s="412" t="str">
        <f>+CS1_B!B7</f>
        <v>RY 2018</v>
      </c>
    </row>
    <row r="7" spans="1:7" ht="23.25" customHeight="1" x14ac:dyDescent="0.2">
      <c r="A7" s="881" t="s">
        <v>470</v>
      </c>
      <c r="B7" s="882"/>
    </row>
    <row r="8" spans="1:7" x14ac:dyDescent="0.2">
      <c r="A8" s="883" t="s">
        <v>471</v>
      </c>
      <c r="B8" s="111">
        <f>+J!F8</f>
        <v>103.75095785440614</v>
      </c>
    </row>
    <row r="9" spans="1:7" x14ac:dyDescent="0.2">
      <c r="A9" s="883" t="s">
        <v>472</v>
      </c>
      <c r="B9" s="111">
        <f>+J!F9</f>
        <v>59049.596168582371</v>
      </c>
    </row>
    <row r="10" spans="1:7" x14ac:dyDescent="0.2">
      <c r="A10" s="883" t="s">
        <v>473</v>
      </c>
      <c r="B10" s="111">
        <f>+J!F10</f>
        <v>162683.65517241371</v>
      </c>
    </row>
    <row r="11" spans="1:7" x14ac:dyDescent="0.2">
      <c r="A11" s="883" t="s">
        <v>474</v>
      </c>
      <c r="B11" s="111">
        <f>+J!F11</f>
        <v>42300.386206896539</v>
      </c>
    </row>
    <row r="12" spans="1:7" ht="6" customHeight="1" x14ac:dyDescent="0.2">
      <c r="A12" s="884"/>
      <c r="B12" s="885"/>
    </row>
    <row r="13" spans="1:7" ht="17.25" customHeight="1" x14ac:dyDescent="0.2">
      <c r="A13" s="899" t="s">
        <v>550</v>
      </c>
      <c r="B13" s="887">
        <f t="shared" ref="B13" si="0">SUM(B8:B12)</f>
        <v>264137.38850574702</v>
      </c>
    </row>
    <row r="14" spans="1:7" s="546" customFormat="1" ht="5.0999999999999996" customHeight="1" x14ac:dyDescent="0.2">
      <c r="A14" s="888"/>
      <c r="B14" s="889"/>
      <c r="E14" s="400"/>
      <c r="F14" s="400"/>
      <c r="G14" s="400"/>
    </row>
    <row r="15" spans="1:7" x14ac:dyDescent="0.2">
      <c r="A15" s="890" t="s">
        <v>476</v>
      </c>
      <c r="B15" s="892">
        <v>13.5</v>
      </c>
    </row>
    <row r="16" spans="1:7" ht="22.5" customHeight="1" x14ac:dyDescent="0.2">
      <c r="A16" s="893" t="s">
        <v>477</v>
      </c>
      <c r="B16" s="894"/>
    </row>
    <row r="17" spans="1:3" x14ac:dyDescent="0.2">
      <c r="A17" s="895" t="s">
        <v>471</v>
      </c>
      <c r="B17" s="896">
        <f t="shared" ref="B17:B20" si="1">B8*B$15</f>
        <v>1400.6379310344828</v>
      </c>
      <c r="C17" s="159"/>
    </row>
    <row r="18" spans="1:3" x14ac:dyDescent="0.2">
      <c r="A18" s="895" t="s">
        <v>472</v>
      </c>
      <c r="B18" s="896">
        <f t="shared" si="1"/>
        <v>797169.54827586201</v>
      </c>
      <c r="C18" s="159"/>
    </row>
    <row r="19" spans="1:3" x14ac:dyDescent="0.2">
      <c r="A19" s="895" t="s">
        <v>473</v>
      </c>
      <c r="B19" s="896">
        <f t="shared" si="1"/>
        <v>2196229.3448275849</v>
      </c>
      <c r="C19" s="159"/>
    </row>
    <row r="20" spans="1:3" x14ac:dyDescent="0.2">
      <c r="A20" s="895" t="s">
        <v>474</v>
      </c>
      <c r="B20" s="896">
        <f t="shared" si="1"/>
        <v>571055.21379310323</v>
      </c>
      <c r="C20" s="159"/>
    </row>
    <row r="21" spans="1:3" ht="5.25" customHeight="1" x14ac:dyDescent="0.2">
      <c r="A21" s="884"/>
      <c r="B21" s="898"/>
    </row>
    <row r="22" spans="1:3" ht="18.75" customHeight="1" x14ac:dyDescent="0.2">
      <c r="A22" s="899" t="s">
        <v>478</v>
      </c>
      <c r="B22" s="900">
        <f t="shared" ref="B22" si="2">SUM(B17:B21)</f>
        <v>3565854.7448275844</v>
      </c>
      <c r="C22" s="901"/>
    </row>
    <row r="23" spans="1:3" x14ac:dyDescent="0.2">
      <c r="B23" s="902"/>
    </row>
    <row r="25" spans="1:3" x14ac:dyDescent="0.2">
      <c r="A25" s="403"/>
      <c r="B25" s="419"/>
    </row>
    <row r="26" spans="1:3" x14ac:dyDescent="0.2">
      <c r="B26" s="419"/>
    </row>
  </sheetData>
  <pageMargins left="1" right="0.75" top="0.75" bottom="0.5" header="0.5" footer="0.5"/>
  <pageSetup fitToHeight="2" orientation="portrait" r:id="rId1"/>
  <headerFooter>
    <oddFooter>&amp;L&amp;KFF0000Final Rate Application&amp;CPage &amp;P of &amp;N&amp;R02/10/2017</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outlinePr showOutlineSymbols="0"/>
    <pageSetUpPr fitToPage="1"/>
  </sheetPr>
  <dimension ref="A1:B47"/>
  <sheetViews>
    <sheetView workbookViewId="0"/>
  </sheetViews>
  <sheetFormatPr defaultRowHeight="12.75" x14ac:dyDescent="0.2"/>
  <cols>
    <col min="1" max="1" width="37.7109375" style="400" customWidth="1"/>
    <col min="2" max="2" width="19.85546875" style="400" customWidth="1"/>
    <col min="3" max="16384" width="9.140625" style="400"/>
  </cols>
  <sheetData>
    <row r="1" spans="1:2" x14ac:dyDescent="0.2">
      <c r="A1" s="421" t="str">
        <f>CS2_B!$A$1</f>
        <v>Recology Sunset Scavenger/Recology Golden Gate</v>
      </c>
      <c r="B1" s="546"/>
    </row>
    <row r="2" spans="1:2" ht="15" x14ac:dyDescent="0.25">
      <c r="A2" s="1046" t="str">
        <f>+CS2_B!A2</f>
        <v>Contingent Schedule 2 - Trash Processing</v>
      </c>
      <c r="B2" s="546"/>
    </row>
    <row r="3" spans="1:2" x14ac:dyDescent="0.2">
      <c r="A3" s="426" t="s">
        <v>558</v>
      </c>
      <c r="B3" s="546"/>
    </row>
    <row r="4" spans="1:2" x14ac:dyDescent="0.2">
      <c r="A4" s="878" t="str">
        <f>+K!A3</f>
        <v>Intercompany Processing Expenses</v>
      </c>
      <c r="B4" s="546"/>
    </row>
    <row r="5" spans="1:2" x14ac:dyDescent="0.2">
      <c r="A5" s="649"/>
      <c r="B5" s="546"/>
    </row>
    <row r="6" spans="1:2" x14ac:dyDescent="0.2">
      <c r="A6" s="399"/>
      <c r="B6" s="546"/>
    </row>
    <row r="7" spans="1:2" ht="16.5" customHeight="1" x14ac:dyDescent="0.2">
      <c r="A7" s="904" t="s">
        <v>480</v>
      </c>
      <c r="B7" s="411" t="str">
        <f>+CS1_B!B7</f>
        <v>RY 2018</v>
      </c>
    </row>
    <row r="8" spans="1:2" ht="21.75" customHeight="1" x14ac:dyDescent="0.2">
      <c r="A8" s="905" t="s">
        <v>481</v>
      </c>
      <c r="B8" s="906"/>
    </row>
    <row r="9" spans="1:2" ht="16.5" customHeight="1" x14ac:dyDescent="0.2">
      <c r="A9" s="890" t="s">
        <v>482</v>
      </c>
      <c r="B9" s="739">
        <f>+K!F9</f>
        <v>18000.017164750956</v>
      </c>
    </row>
    <row r="10" spans="1:2" s="546" customFormat="1" x14ac:dyDescent="0.2">
      <c r="A10" s="890" t="s">
        <v>483</v>
      </c>
      <c r="B10" s="739">
        <f>+K!F10</f>
        <v>580.64674329501918</v>
      </c>
    </row>
    <row r="11" spans="1:2" s="546" customFormat="1" x14ac:dyDescent="0.2">
      <c r="A11" s="895" t="s">
        <v>484</v>
      </c>
      <c r="B11" s="739">
        <f>+K!F11</f>
        <v>1185.5203065134099</v>
      </c>
    </row>
    <row r="12" spans="1:2" s="546" customFormat="1" x14ac:dyDescent="0.2">
      <c r="A12" s="895" t="s">
        <v>485</v>
      </c>
      <c r="B12" s="739">
        <f>+K!F12</f>
        <v>125971.40766283528</v>
      </c>
    </row>
    <row r="13" spans="1:2" s="546" customFormat="1" x14ac:dyDescent="0.2">
      <c r="A13" s="895" t="s">
        <v>403</v>
      </c>
      <c r="B13" s="739">
        <f>+K!F13</f>
        <v>72834.0191570881</v>
      </c>
    </row>
    <row r="14" spans="1:2" s="546" customFormat="1" x14ac:dyDescent="0.2">
      <c r="A14" s="895" t="s">
        <v>352</v>
      </c>
      <c r="B14" s="739">
        <f>+K!F14</f>
        <v>13403.617624521074</v>
      </c>
    </row>
    <row r="15" spans="1:2" s="546" customFormat="1" ht="5.0999999999999996" customHeight="1" x14ac:dyDescent="0.2">
      <c r="A15" s="882"/>
      <c r="B15" s="516"/>
    </row>
    <row r="16" spans="1:2" s="546" customFormat="1" x14ac:dyDescent="0.2">
      <c r="A16" s="895" t="s">
        <v>486</v>
      </c>
      <c r="B16" s="739">
        <f>SUM(B9:B15)</f>
        <v>231975.22865900383</v>
      </c>
    </row>
    <row r="17" spans="1:2" s="546" customFormat="1" x14ac:dyDescent="0.2">
      <c r="A17" s="895"/>
      <c r="B17" s="739"/>
    </row>
    <row r="18" spans="1:2" s="546" customFormat="1" x14ac:dyDescent="0.2">
      <c r="A18" s="908" t="s">
        <v>487</v>
      </c>
      <c r="B18" s="739"/>
    </row>
    <row r="19" spans="1:2" s="546" customFormat="1" x14ac:dyDescent="0.2">
      <c r="A19" s="895" t="s">
        <v>159</v>
      </c>
      <c r="B19" s="739">
        <f>+K!F19</f>
        <v>102006.34291187739</v>
      </c>
    </row>
    <row r="20" spans="1:2" s="546" customFormat="1" x14ac:dyDescent="0.2">
      <c r="A20" s="895" t="s">
        <v>485</v>
      </c>
      <c r="B20" s="739">
        <f>+K!F20</f>
        <v>70759.81226053639</v>
      </c>
    </row>
    <row r="21" spans="1:2" s="546" customFormat="1" ht="5.0999999999999996" customHeight="1" x14ac:dyDescent="0.2">
      <c r="A21" s="882"/>
      <c r="B21" s="516"/>
    </row>
    <row r="22" spans="1:2" s="546" customFormat="1" x14ac:dyDescent="0.2">
      <c r="A22" s="895" t="s">
        <v>489</v>
      </c>
      <c r="B22" s="739">
        <f>SUM(B19:B21)</f>
        <v>172766.1551724138</v>
      </c>
    </row>
    <row r="23" spans="1:2" s="546" customFormat="1" x14ac:dyDescent="0.2">
      <c r="A23" s="895"/>
      <c r="B23" s="739"/>
    </row>
    <row r="24" spans="1:2" ht="21" customHeight="1" x14ac:dyDescent="0.2">
      <c r="A24" s="904" t="s">
        <v>490</v>
      </c>
      <c r="B24" s="909">
        <f>+B22+B16</f>
        <v>404741.38383141765</v>
      </c>
    </row>
    <row r="25" spans="1:2" ht="9" customHeight="1" x14ac:dyDescent="0.2">
      <c r="A25" s="883"/>
      <c r="B25" s="111"/>
    </row>
    <row r="26" spans="1:2" x14ac:dyDescent="0.2">
      <c r="A26" s="886" t="s">
        <v>492</v>
      </c>
      <c r="B26" s="911">
        <f>+CS2_J!B15</f>
        <v>13.5</v>
      </c>
    </row>
    <row r="27" spans="1:2" ht="25.5" customHeight="1" x14ac:dyDescent="0.2">
      <c r="A27" s="912" t="s">
        <v>552</v>
      </c>
      <c r="B27" s="913"/>
    </row>
    <row r="28" spans="1:2" ht="25.5" customHeight="1" x14ac:dyDescent="0.2">
      <c r="A28" s="905" t="s">
        <v>481</v>
      </c>
      <c r="B28" s="913"/>
    </row>
    <row r="29" spans="1:2" ht="19.5" customHeight="1" x14ac:dyDescent="0.2">
      <c r="A29" s="890" t="s">
        <v>482</v>
      </c>
      <c r="B29" s="914">
        <f t="shared" ref="B29:B33" si="0">+B9*B$26</f>
        <v>243000.23172413791</v>
      </c>
    </row>
    <row r="30" spans="1:2" x14ac:dyDescent="0.2">
      <c r="A30" s="890" t="s">
        <v>483</v>
      </c>
      <c r="B30" s="739">
        <f t="shared" si="0"/>
        <v>7838.7310344827592</v>
      </c>
    </row>
    <row r="31" spans="1:2" x14ac:dyDescent="0.2">
      <c r="A31" s="895" t="s">
        <v>484</v>
      </c>
      <c r="B31" s="111">
        <f t="shared" si="0"/>
        <v>16004.524137931034</v>
      </c>
    </row>
    <row r="32" spans="1:2" x14ac:dyDescent="0.2">
      <c r="A32" s="895" t="s">
        <v>485</v>
      </c>
      <c r="B32" s="111">
        <f t="shared" si="0"/>
        <v>1700614.0034482763</v>
      </c>
    </row>
    <row r="33" spans="1:2" x14ac:dyDescent="0.2">
      <c r="A33" s="895" t="s">
        <v>403</v>
      </c>
      <c r="B33" s="111">
        <f t="shared" si="0"/>
        <v>983259.25862068939</v>
      </c>
    </row>
    <row r="34" spans="1:2" x14ac:dyDescent="0.2">
      <c r="A34" s="895" t="s">
        <v>352</v>
      </c>
      <c r="B34" s="111">
        <f>+B14*B$26</f>
        <v>180948.8379310345</v>
      </c>
    </row>
    <row r="35" spans="1:2" ht="5.0999999999999996" customHeight="1" x14ac:dyDescent="0.2">
      <c r="A35" s="882"/>
      <c r="B35" s="113"/>
    </row>
    <row r="36" spans="1:2" x14ac:dyDescent="0.2">
      <c r="A36" s="895" t="s">
        <v>496</v>
      </c>
      <c r="B36" s="914">
        <f>SUM(B29:B35)</f>
        <v>3131665.5868965522</v>
      </c>
    </row>
    <row r="37" spans="1:2" x14ac:dyDescent="0.2">
      <c r="A37" s="895"/>
      <c r="B37" s="111"/>
    </row>
    <row r="38" spans="1:2" x14ac:dyDescent="0.2">
      <c r="A38" s="908" t="s">
        <v>487</v>
      </c>
      <c r="B38" s="111"/>
    </row>
    <row r="39" spans="1:2" x14ac:dyDescent="0.2">
      <c r="A39" s="895" t="s">
        <v>159</v>
      </c>
      <c r="B39" s="111">
        <f>+B19*B$26</f>
        <v>1377085.6293103448</v>
      </c>
    </row>
    <row r="40" spans="1:2" x14ac:dyDescent="0.2">
      <c r="A40" s="895" t="s">
        <v>485</v>
      </c>
      <c r="B40" s="111">
        <f>+B20*B$26</f>
        <v>955257.46551724127</v>
      </c>
    </row>
    <row r="41" spans="1:2" ht="5.0999999999999996" customHeight="1" x14ac:dyDescent="0.2">
      <c r="A41" s="882"/>
      <c r="B41" s="113"/>
    </row>
    <row r="42" spans="1:2" x14ac:dyDescent="0.2">
      <c r="A42" s="895" t="s">
        <v>497</v>
      </c>
      <c r="B42" s="914">
        <f t="shared" ref="B42" si="1">SUM(B39:B41)</f>
        <v>2332343.0948275859</v>
      </c>
    </row>
    <row r="43" spans="1:2" ht="5.0999999999999996" customHeight="1" x14ac:dyDescent="0.2">
      <c r="A43" s="882"/>
      <c r="B43" s="113"/>
    </row>
    <row r="44" spans="1:2" x14ac:dyDescent="0.2">
      <c r="A44" s="886" t="s">
        <v>493</v>
      </c>
      <c r="B44" s="916">
        <f t="shared" ref="B44" si="2">+B42+B36</f>
        <v>5464008.6817241386</v>
      </c>
    </row>
    <row r="47" spans="1:2" x14ac:dyDescent="0.2">
      <c r="B47" s="159"/>
    </row>
  </sheetData>
  <pageMargins left="1" right="0.75" top="0.75" bottom="0.5" header="0.5" footer="0.5"/>
  <pageSetup fitToHeight="2" orientation="portrait" r:id="rId1"/>
  <headerFooter>
    <oddFooter>&amp;L&amp;KFF0000Final Rate Application&amp;CPage &amp;P of &amp;N&amp;R02/10/2017</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outlinePr showOutlineSymbols="0"/>
  </sheetPr>
  <dimension ref="A2:E87"/>
  <sheetViews>
    <sheetView showOutlineSymbols="0" workbookViewId="0"/>
  </sheetViews>
  <sheetFormatPr defaultRowHeight="12.75" outlineLevelRow="1" x14ac:dyDescent="0.2"/>
  <cols>
    <col min="1" max="1" width="41.85546875" style="11" customWidth="1"/>
    <col min="2" max="2" width="15" style="11" customWidth="1"/>
    <col min="3" max="16384" width="9.140625" style="11"/>
  </cols>
  <sheetData>
    <row r="2" spans="1:2" ht="15.75" customHeight="1" x14ac:dyDescent="0.2">
      <c r="A2" s="64" t="s">
        <v>54</v>
      </c>
      <c r="B2" s="65"/>
    </row>
    <row r="3" spans="1:2" x14ac:dyDescent="0.2">
      <c r="A3" s="69" t="s">
        <v>128</v>
      </c>
      <c r="B3" s="159"/>
    </row>
    <row r="4" spans="1:2" x14ac:dyDescent="0.2">
      <c r="A4" s="160" t="s">
        <v>8</v>
      </c>
      <c r="B4" s="161"/>
    </row>
    <row r="5" spans="1:2" ht="3" customHeight="1" x14ac:dyDescent="0.2">
      <c r="B5" s="76"/>
    </row>
    <row r="6" spans="1:2" ht="16.5" customHeight="1" x14ac:dyDescent="0.2">
      <c r="A6" s="78"/>
      <c r="B6" s="162"/>
    </row>
    <row r="7" spans="1:2" ht="21.75" customHeight="1" x14ac:dyDescent="0.2">
      <c r="A7" s="78"/>
      <c r="B7" s="162"/>
    </row>
    <row r="8" spans="1:2" ht="62.25" customHeight="1" x14ac:dyDescent="0.2">
      <c r="A8" s="80"/>
      <c r="B8" s="81" t="str">
        <f>+B.1!B7</f>
        <v>RY 2018</v>
      </c>
    </row>
    <row r="9" spans="1:2" x14ac:dyDescent="0.2">
      <c r="A9" s="83" t="s">
        <v>101</v>
      </c>
      <c r="B9" s="84">
        <f>+D!G57</f>
        <v>183159999.5202783</v>
      </c>
    </row>
    <row r="10" spans="1:2" x14ac:dyDescent="0.2">
      <c r="A10" s="86"/>
      <c r="B10" s="87"/>
    </row>
    <row r="11" spans="1:2" x14ac:dyDescent="0.2">
      <c r="A11" s="89" t="s">
        <v>102</v>
      </c>
      <c r="B11" s="90">
        <f t="shared" ref="B11" si="0">+B9</f>
        <v>183159999.5202783</v>
      </c>
    </row>
    <row r="12" spans="1:2" x14ac:dyDescent="0.2">
      <c r="A12" s="92"/>
      <c r="B12" s="92"/>
    </row>
    <row r="13" spans="1:2" ht="12.75" customHeight="1" x14ac:dyDescent="0.2">
      <c r="A13" s="93" t="s">
        <v>103</v>
      </c>
      <c r="B13" s="94">
        <v>0.91</v>
      </c>
    </row>
    <row r="14" spans="1:2" x14ac:dyDescent="0.2">
      <c r="A14" s="98"/>
      <c r="B14" s="92"/>
    </row>
    <row r="15" spans="1:2" x14ac:dyDescent="0.2">
      <c r="A15" s="99" t="s">
        <v>104</v>
      </c>
      <c r="B15" s="100">
        <f>+B11/B13</f>
        <v>201274724.74755856</v>
      </c>
    </row>
    <row r="16" spans="1:2" ht="12.75" customHeight="1" x14ac:dyDescent="0.2">
      <c r="A16" s="92"/>
      <c r="B16" s="101"/>
    </row>
    <row r="17" spans="1:2" x14ac:dyDescent="0.2">
      <c r="A17" s="102" t="s">
        <v>105</v>
      </c>
      <c r="B17" s="103"/>
    </row>
    <row r="18" spans="1:2" x14ac:dyDescent="0.2">
      <c r="A18" s="92" t="s">
        <v>106</v>
      </c>
      <c r="B18" s="101">
        <f>-D!G53</f>
        <v>49169174.870344818</v>
      </c>
    </row>
    <row r="19" spans="1:2" x14ac:dyDescent="0.2">
      <c r="A19" s="92" t="s">
        <v>107</v>
      </c>
      <c r="B19" s="101">
        <f>-D!G54</f>
        <v>76234661.606618389</v>
      </c>
    </row>
    <row r="20" spans="1:2" x14ac:dyDescent="0.2">
      <c r="A20" s="86" t="s">
        <v>18</v>
      </c>
      <c r="B20" s="101">
        <f>+F.2!C9</f>
        <v>19702820</v>
      </c>
    </row>
    <row r="21" spans="1:2" x14ac:dyDescent="0.2">
      <c r="A21" s="86" t="s">
        <v>108</v>
      </c>
      <c r="B21" s="101">
        <f>-D!G55</f>
        <v>1646704.7900000003</v>
      </c>
    </row>
    <row r="22" spans="1:2" x14ac:dyDescent="0.2">
      <c r="A22" s="167" t="s">
        <v>133</v>
      </c>
      <c r="B22" s="101"/>
    </row>
    <row r="23" spans="1:2" x14ac:dyDescent="0.2">
      <c r="A23" s="86" t="s">
        <v>134</v>
      </c>
      <c r="B23" s="111">
        <f>-B.3!C16</f>
        <v>-195023845.33147079</v>
      </c>
    </row>
    <row r="24" spans="1:2" x14ac:dyDescent="0.2">
      <c r="A24" s="107" t="s">
        <v>131</v>
      </c>
      <c r="B24" s="111">
        <f>-B.3!C33</f>
        <v>-64172303.970803976</v>
      </c>
    </row>
    <row r="25" spans="1:2" x14ac:dyDescent="0.2">
      <c r="A25" s="170" t="s">
        <v>130</v>
      </c>
      <c r="B25" s="101">
        <f>-B.3!C43</f>
        <v>-70035037.864999995</v>
      </c>
    </row>
    <row r="26" spans="1:2" x14ac:dyDescent="0.2">
      <c r="A26" s="170" t="s">
        <v>111</v>
      </c>
      <c r="B26" s="101">
        <f>B.3!C135</f>
        <v>1750980</v>
      </c>
    </row>
    <row r="27" spans="1:2" x14ac:dyDescent="0.2">
      <c r="A27" s="107" t="s">
        <v>112</v>
      </c>
      <c r="B27" s="101">
        <f>B.1!B24</f>
        <v>562356</v>
      </c>
    </row>
    <row r="28" spans="1:2" x14ac:dyDescent="0.2">
      <c r="A28" s="171" t="s">
        <v>113</v>
      </c>
      <c r="B28" s="111">
        <f>-B.3!C121</f>
        <v>641723.03970803972</v>
      </c>
    </row>
    <row r="29" spans="1:2" x14ac:dyDescent="0.2">
      <c r="A29" s="171" t="s">
        <v>114</v>
      </c>
      <c r="B29" s="111">
        <f>-B.3!C128</f>
        <v>1628533</v>
      </c>
    </row>
    <row r="30" spans="1:2" x14ac:dyDescent="0.2">
      <c r="A30" s="172" t="s">
        <v>115</v>
      </c>
      <c r="B30" s="111">
        <f>B57</f>
        <v>4523027.5224170685</v>
      </c>
    </row>
    <row r="31" spans="1:2" ht="3" customHeight="1" x14ac:dyDescent="0.2">
      <c r="A31" s="112"/>
      <c r="B31" s="113"/>
    </row>
    <row r="32" spans="1:2" ht="15" customHeight="1" x14ac:dyDescent="0.2">
      <c r="A32" s="114" t="s">
        <v>116</v>
      </c>
      <c r="B32" s="115">
        <f>SUM(B15:B31)</f>
        <v>27903518.409372129</v>
      </c>
    </row>
    <row r="33" spans="1:2" x14ac:dyDescent="0.2">
      <c r="A33" s="112"/>
      <c r="B33" s="103"/>
    </row>
    <row r="34" spans="1:2" x14ac:dyDescent="0.2">
      <c r="A34" s="116" t="s">
        <v>117</v>
      </c>
      <c r="B34" s="101">
        <v>69241457.323166162</v>
      </c>
    </row>
    <row r="35" spans="1:2" x14ac:dyDescent="0.2">
      <c r="A35" s="117"/>
      <c r="B35" s="101"/>
    </row>
    <row r="36" spans="1:2" x14ac:dyDescent="0.2">
      <c r="A36" s="118" t="s">
        <v>118</v>
      </c>
      <c r="B36" s="173">
        <f>+B32-B34</f>
        <v>-41337938.913794033</v>
      </c>
    </row>
    <row r="37" spans="1:2" x14ac:dyDescent="0.2">
      <c r="A37" s="92"/>
      <c r="B37" s="120"/>
    </row>
    <row r="38" spans="1:2" x14ac:dyDescent="0.2">
      <c r="A38" s="177" t="s">
        <v>119</v>
      </c>
      <c r="B38" s="178">
        <f>+B36/B34</f>
        <v>-0.59701139334575459</v>
      </c>
    </row>
    <row r="39" spans="1:2" x14ac:dyDescent="0.2">
      <c r="A39" s="124"/>
      <c r="B39" s="125"/>
    </row>
    <row r="40" spans="1:2" x14ac:dyDescent="0.2">
      <c r="A40" s="127"/>
      <c r="B40" s="128"/>
    </row>
    <row r="41" spans="1:2" x14ac:dyDescent="0.2">
      <c r="A41" s="132" t="s">
        <v>136</v>
      </c>
      <c r="B41" s="180">
        <v>25.9</v>
      </c>
    </row>
    <row r="42" spans="1:2" x14ac:dyDescent="0.2">
      <c r="A42" s="132" t="s">
        <v>137</v>
      </c>
      <c r="B42" s="182">
        <v>2.06</v>
      </c>
    </row>
    <row r="43" spans="1:2" x14ac:dyDescent="0.2">
      <c r="A43" s="132" t="s">
        <v>138</v>
      </c>
      <c r="B43" s="182">
        <v>2.06</v>
      </c>
    </row>
    <row r="44" spans="1:2" x14ac:dyDescent="0.2">
      <c r="A44" s="129" t="s">
        <v>139</v>
      </c>
      <c r="B44" s="182">
        <v>5.16</v>
      </c>
    </row>
    <row r="45" spans="1:2" ht="5.25" customHeight="1" x14ac:dyDescent="0.2">
      <c r="A45" s="129"/>
      <c r="B45" s="180"/>
    </row>
    <row r="46" spans="1:2" x14ac:dyDescent="0.2">
      <c r="A46" s="183" t="s">
        <v>140</v>
      </c>
      <c r="B46" s="184">
        <f>SUM(B41:B44)</f>
        <v>35.179999999999993</v>
      </c>
    </row>
    <row r="47" spans="1:2" ht="5.0999999999999996" customHeight="1" x14ac:dyDescent="0.2">
      <c r="A47" s="129"/>
      <c r="B47" s="185"/>
    </row>
    <row r="48" spans="1:2" x14ac:dyDescent="0.2">
      <c r="A48" s="129"/>
      <c r="B48" s="180"/>
    </row>
    <row r="49" spans="1:5" x14ac:dyDescent="0.2">
      <c r="A49" s="116" t="s">
        <v>141</v>
      </c>
      <c r="B49" s="186">
        <f>+B41*(1+B38)</f>
        <v>10.437404912344956</v>
      </c>
    </row>
    <row r="50" spans="1:5" x14ac:dyDescent="0.2">
      <c r="A50" s="116" t="s">
        <v>142</v>
      </c>
      <c r="B50" s="187">
        <v>5.22</v>
      </c>
    </row>
    <row r="51" spans="1:5" x14ac:dyDescent="0.2">
      <c r="A51" s="116" t="s">
        <v>143</v>
      </c>
      <c r="B51" s="187">
        <v>5.22</v>
      </c>
    </row>
    <row r="52" spans="1:5" x14ac:dyDescent="0.2">
      <c r="A52" s="116" t="s">
        <v>144</v>
      </c>
      <c r="B52" s="187">
        <v>20</v>
      </c>
    </row>
    <row r="53" spans="1:5" ht="6" customHeight="1" x14ac:dyDescent="0.2">
      <c r="A53" s="92"/>
      <c r="B53" s="188"/>
    </row>
    <row r="54" spans="1:5" x14ac:dyDescent="0.2">
      <c r="A54" s="189" t="s">
        <v>145</v>
      </c>
      <c r="B54" s="190">
        <f>SUM(B49:B53)</f>
        <v>40.877404912344957</v>
      </c>
    </row>
    <row r="55" spans="1:5" x14ac:dyDescent="0.2">
      <c r="A55" s="135"/>
      <c r="B55" s="191"/>
    </row>
    <row r="56" spans="1:5" x14ac:dyDescent="0.2">
      <c r="A56" s="137" t="s">
        <v>125</v>
      </c>
      <c r="B56" s="101">
        <v>205797752.26997563</v>
      </c>
    </row>
    <row r="57" spans="1:5" x14ac:dyDescent="0.2">
      <c r="A57" s="138" t="s">
        <v>126</v>
      </c>
      <c r="B57" s="139">
        <f>B56-B15</f>
        <v>4523027.5224170685</v>
      </c>
    </row>
    <row r="58" spans="1:5" x14ac:dyDescent="0.2">
      <c r="A58" s="141"/>
      <c r="B58" s="141"/>
    </row>
    <row r="59" spans="1:5" x14ac:dyDescent="0.2">
      <c r="A59" s="114" t="s">
        <v>127</v>
      </c>
      <c r="B59" s="115">
        <f>B56+SUM(B17:B29)</f>
        <v>27903518.409372151</v>
      </c>
    </row>
    <row r="60" spans="1:5" x14ac:dyDescent="0.2">
      <c r="A60" s="143"/>
      <c r="B60" s="143"/>
    </row>
    <row r="61" spans="1:5" x14ac:dyDescent="0.2">
      <c r="A61" s="136"/>
      <c r="B61" s="192"/>
    </row>
    <row r="63" spans="1:5" s="143" customFormat="1" x14ac:dyDescent="0.2">
      <c r="A63" s="11"/>
      <c r="B63" s="105"/>
      <c r="D63" s="11"/>
      <c r="E63" s="11"/>
    </row>
    <row r="64" spans="1:5" x14ac:dyDescent="0.2">
      <c r="B64" s="105"/>
    </row>
    <row r="65" spans="1:2" x14ac:dyDescent="0.2">
      <c r="B65" s="193"/>
    </row>
    <row r="66" spans="1:2" x14ac:dyDescent="0.2">
      <c r="A66" s="277"/>
      <c r="B66" s="1065"/>
    </row>
    <row r="67" spans="1:2" x14ac:dyDescent="0.2">
      <c r="B67" s="104"/>
    </row>
    <row r="69" spans="1:2" x14ac:dyDescent="0.2">
      <c r="A69" s="143"/>
      <c r="B69" s="143"/>
    </row>
    <row r="71" spans="1:2" x14ac:dyDescent="0.2">
      <c r="A71" s="152"/>
    </row>
    <row r="72" spans="1:2" x14ac:dyDescent="0.2">
      <c r="A72" s="95"/>
      <c r="B72" s="95"/>
    </row>
    <row r="73" spans="1:2" x14ac:dyDescent="0.2">
      <c r="A73" s="95"/>
      <c r="B73" s="95"/>
    </row>
    <row r="74" spans="1:2" outlineLevel="1" x14ac:dyDescent="0.2">
      <c r="A74" s="144"/>
      <c r="B74" s="95"/>
    </row>
    <row r="75" spans="1:2" outlineLevel="1" x14ac:dyDescent="0.2"/>
    <row r="76" spans="1:2" outlineLevel="1" x14ac:dyDescent="0.2">
      <c r="A76" s="144"/>
      <c r="B76" s="153"/>
    </row>
    <row r="77" spans="1:2" outlineLevel="1" x14ac:dyDescent="0.2">
      <c r="A77" s="144"/>
      <c r="B77" s="153"/>
    </row>
    <row r="78" spans="1:2" ht="3.75" customHeight="1" outlineLevel="1" x14ac:dyDescent="0.2">
      <c r="A78" s="144"/>
      <c r="B78" s="153"/>
    </row>
    <row r="79" spans="1:2" outlineLevel="1" x14ac:dyDescent="0.2">
      <c r="A79" s="144"/>
      <c r="B79" s="154"/>
    </row>
    <row r="80" spans="1:2" outlineLevel="1" x14ac:dyDescent="0.2">
      <c r="A80" s="143"/>
      <c r="B80" s="155"/>
    </row>
    <row r="81" spans="1:2" x14ac:dyDescent="0.2">
      <c r="A81" s="136"/>
      <c r="B81" s="136"/>
    </row>
    <row r="82" spans="1:2" x14ac:dyDescent="0.2">
      <c r="A82" s="136"/>
      <c r="B82" s="156"/>
    </row>
    <row r="83" spans="1:2" x14ac:dyDescent="0.2">
      <c r="A83" s="136"/>
      <c r="B83" s="157"/>
    </row>
    <row r="84" spans="1:2" x14ac:dyDescent="0.2">
      <c r="A84" s="136"/>
      <c r="B84" s="136"/>
    </row>
    <row r="85" spans="1:2" x14ac:dyDescent="0.2">
      <c r="A85" s="136"/>
      <c r="B85" s="157"/>
    </row>
    <row r="86" spans="1:2" x14ac:dyDescent="0.2">
      <c r="A86" s="136"/>
      <c r="B86" s="149"/>
    </row>
    <row r="87" spans="1:2" x14ac:dyDescent="0.2">
      <c r="A87" s="136"/>
      <c r="B87" s="136"/>
    </row>
  </sheetData>
  <dataConsolidate/>
  <pageMargins left="1" right="0.75" top="0.75" bottom="0.75" header="0.5" footer="0.5"/>
  <pageSetup scale="91" fitToHeight="2" orientation="portrait" r:id="rId1"/>
  <headerFooter>
    <oddFooter>&amp;L&amp;KFF0000Final Rate Application&amp;CPage &amp;P of &amp;N&amp;R02/10/2017</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1:M136"/>
  <sheetViews>
    <sheetView zoomScaleNormal="100" workbookViewId="0"/>
  </sheetViews>
  <sheetFormatPr defaultRowHeight="12.75" x14ac:dyDescent="0.2"/>
  <cols>
    <col min="1" max="1" width="1.5703125" customWidth="1"/>
    <col min="2" max="2" width="63" bestFit="1" customWidth="1"/>
    <col min="3" max="3" width="16.5703125" style="194" bestFit="1" customWidth="1"/>
    <col min="4" max="4" width="0.7109375" style="168" customWidth="1"/>
    <col min="5" max="5" width="56.7109375" style="195" customWidth="1"/>
  </cols>
  <sheetData>
    <row r="1" spans="2:5" x14ac:dyDescent="0.2">
      <c r="B1" s="64" t="s">
        <v>54</v>
      </c>
    </row>
    <row r="2" spans="2:5" x14ac:dyDescent="0.2">
      <c r="B2" s="69" t="s">
        <v>146</v>
      </c>
    </row>
    <row r="3" spans="2:5" x14ac:dyDescent="0.2">
      <c r="B3" s="160" t="s">
        <v>10</v>
      </c>
    </row>
    <row r="4" spans="2:5" ht="6" customHeight="1" x14ac:dyDescent="0.2">
      <c r="B4" s="160"/>
    </row>
    <row r="5" spans="2:5" ht="12.75" customHeight="1" thickBot="1" x14ac:dyDescent="0.25"/>
    <row r="6" spans="2:5" ht="15.75" customHeight="1" x14ac:dyDescent="0.2">
      <c r="B6" s="196" t="s">
        <v>147</v>
      </c>
      <c r="C6" s="197"/>
      <c r="D6" s="198"/>
      <c r="E6" s="199" t="s">
        <v>148</v>
      </c>
    </row>
    <row r="7" spans="2:5" x14ac:dyDescent="0.2">
      <c r="B7" s="200"/>
      <c r="C7" s="110"/>
      <c r="D7" s="75"/>
      <c r="E7" s="201"/>
    </row>
    <row r="8" spans="2:5" x14ac:dyDescent="0.2">
      <c r="B8" s="203" t="s">
        <v>149</v>
      </c>
      <c r="C8" s="85">
        <f>+F.1!H23</f>
        <v>119511309.25408176</v>
      </c>
      <c r="D8" s="75"/>
      <c r="E8" s="204" t="s">
        <v>150</v>
      </c>
    </row>
    <row r="9" spans="2:5" x14ac:dyDescent="0.2">
      <c r="B9" s="203" t="s">
        <v>151</v>
      </c>
      <c r="C9" s="70">
        <f>+F.1!H29</f>
        <v>26292499.565959364</v>
      </c>
      <c r="D9" s="75"/>
      <c r="E9" s="204" t="s">
        <v>150</v>
      </c>
    </row>
    <row r="10" spans="2:5" x14ac:dyDescent="0.2">
      <c r="B10" s="203" t="s">
        <v>152</v>
      </c>
      <c r="C10" s="70">
        <f>+F.1!H36</f>
        <v>23536261.100000001</v>
      </c>
      <c r="D10" s="75"/>
      <c r="E10" s="204" t="s">
        <v>150</v>
      </c>
    </row>
    <row r="11" spans="2:5" x14ac:dyDescent="0.2">
      <c r="B11" s="205" t="s">
        <v>153</v>
      </c>
      <c r="C11" s="70">
        <f>+F.1!H37</f>
        <v>1868768.2533</v>
      </c>
      <c r="D11" s="75"/>
      <c r="E11" s="204" t="s">
        <v>150</v>
      </c>
    </row>
    <row r="12" spans="2:5" x14ac:dyDescent="0.2">
      <c r="B12" s="205" t="s">
        <v>154</v>
      </c>
      <c r="C12" s="70">
        <f>+F.1!H39</f>
        <v>553596.05700000003</v>
      </c>
      <c r="D12" s="75"/>
      <c r="E12" s="204" t="s">
        <v>150</v>
      </c>
    </row>
    <row r="13" spans="2:5" x14ac:dyDescent="0.2">
      <c r="B13" s="203" t="s">
        <v>155</v>
      </c>
      <c r="C13" s="70">
        <f>+F.1!H38</f>
        <v>316447.33999999997</v>
      </c>
      <c r="D13" s="75"/>
      <c r="E13" s="204" t="s">
        <v>150</v>
      </c>
    </row>
    <row r="14" spans="2:5" x14ac:dyDescent="0.2">
      <c r="B14" s="203" t="s">
        <v>156</v>
      </c>
      <c r="C14" s="70">
        <f>C26</f>
        <v>22944963.761129636</v>
      </c>
      <c r="D14" s="75"/>
      <c r="E14" s="204" t="s">
        <v>157</v>
      </c>
    </row>
    <row r="15" spans="2:5" ht="5.0999999999999996" customHeight="1" x14ac:dyDescent="0.2">
      <c r="B15" s="205"/>
      <c r="C15" s="206"/>
      <c r="D15" s="75"/>
      <c r="E15" s="207"/>
    </row>
    <row r="16" spans="2:5" ht="13.5" thickBot="1" x14ac:dyDescent="0.25">
      <c r="B16" s="208" t="s">
        <v>134</v>
      </c>
      <c r="C16" s="209">
        <f>SUM(C8:C15)</f>
        <v>195023845.33147079</v>
      </c>
      <c r="D16" s="210"/>
      <c r="E16" s="211"/>
    </row>
    <row r="17" spans="2:5" ht="5.25" customHeight="1" thickBot="1" x14ac:dyDescent="0.25">
      <c r="C17" s="110"/>
      <c r="D17" s="75"/>
    </row>
    <row r="18" spans="2:5" x14ac:dyDescent="0.2">
      <c r="B18" s="212" t="s">
        <v>158</v>
      </c>
      <c r="C18" s="197"/>
      <c r="D18" s="198"/>
      <c r="E18" s="199" t="s">
        <v>148</v>
      </c>
    </row>
    <row r="19" spans="2:5" x14ac:dyDescent="0.2">
      <c r="B19" s="213" t="s">
        <v>159</v>
      </c>
      <c r="C19" s="85">
        <f>+F.1!H23</f>
        <v>119511309.25408176</v>
      </c>
      <c r="D19" s="75"/>
      <c r="E19" s="204" t="s">
        <v>150</v>
      </c>
    </row>
    <row r="20" spans="2:5" x14ac:dyDescent="0.2">
      <c r="B20" s="213" t="s">
        <v>151</v>
      </c>
      <c r="C20" s="70">
        <f>+F.1!H29</f>
        <v>26292499.565959364</v>
      </c>
      <c r="D20" s="75"/>
      <c r="E20" s="204" t="s">
        <v>150</v>
      </c>
    </row>
    <row r="21" spans="2:5" x14ac:dyDescent="0.2">
      <c r="B21" s="213" t="s">
        <v>160</v>
      </c>
      <c r="C21" s="70">
        <f>+F.1!H47</f>
        <v>-5895493.2033970011</v>
      </c>
      <c r="D21" s="75"/>
      <c r="E21" s="204" t="s">
        <v>150</v>
      </c>
    </row>
    <row r="22" spans="2:5" ht="5.0999999999999996" customHeight="1" x14ac:dyDescent="0.2">
      <c r="B22" s="214"/>
      <c r="C22" s="206"/>
      <c r="D22" s="75"/>
      <c r="E22" s="207"/>
    </row>
    <row r="23" spans="2:5" x14ac:dyDescent="0.2">
      <c r="B23" s="215" t="s">
        <v>161</v>
      </c>
      <c r="C23" s="70">
        <f>SUM(C19:C22)</f>
        <v>139908315.61664411</v>
      </c>
      <c r="D23" s="75"/>
      <c r="E23" s="207"/>
    </row>
    <row r="24" spans="2:5" x14ac:dyDescent="0.2">
      <c r="B24" s="203" t="s">
        <v>162</v>
      </c>
      <c r="C24" s="216">
        <v>0.16400000000000001</v>
      </c>
      <c r="D24" s="75"/>
      <c r="E24" s="204" t="s">
        <v>163</v>
      </c>
    </row>
    <row r="25" spans="2:5" ht="5.0999999999999996" customHeight="1" x14ac:dyDescent="0.2">
      <c r="B25" s="205"/>
      <c r="C25" s="206"/>
      <c r="D25" s="75"/>
      <c r="E25" s="201"/>
    </row>
    <row r="26" spans="2:5" ht="13.5" thickBot="1" x14ac:dyDescent="0.25">
      <c r="B26" s="203" t="s">
        <v>164</v>
      </c>
      <c r="C26" s="85">
        <f>+C23*C24</f>
        <v>22944963.761129636</v>
      </c>
      <c r="D26" s="75"/>
      <c r="E26" s="217"/>
    </row>
    <row r="27" spans="2:5" ht="6.75" customHeight="1" thickTop="1" thickBot="1" x14ac:dyDescent="0.25">
      <c r="B27" s="218"/>
      <c r="C27" s="219"/>
      <c r="D27" s="210"/>
      <c r="E27" s="220"/>
    </row>
    <row r="28" spans="2:5" ht="5.25" customHeight="1" thickBot="1" x14ac:dyDescent="0.25">
      <c r="B28" s="165"/>
      <c r="C28" s="70"/>
      <c r="D28" s="75"/>
      <c r="E28" s="202"/>
    </row>
    <row r="29" spans="2:5" x14ac:dyDescent="0.2">
      <c r="B29" s="221" t="s">
        <v>165</v>
      </c>
      <c r="C29" s="222"/>
      <c r="D29" s="223"/>
      <c r="E29" s="199" t="s">
        <v>148</v>
      </c>
    </row>
    <row r="30" spans="2:5" x14ac:dyDescent="0.2">
      <c r="B30" s="224"/>
      <c r="C30" s="85">
        <f>+F.1!H17</f>
        <v>55130845.33574225</v>
      </c>
      <c r="D30" s="225"/>
      <c r="E30" s="204" t="s">
        <v>150</v>
      </c>
    </row>
    <row r="31" spans="2:5" x14ac:dyDescent="0.2">
      <c r="B31" s="203" t="s">
        <v>162</v>
      </c>
      <c r="C31" s="216">
        <v>0.16400000000000001</v>
      </c>
      <c r="D31" s="75"/>
      <c r="E31" s="204" t="s">
        <v>163</v>
      </c>
    </row>
    <row r="32" spans="2:5" ht="5.0999999999999996" customHeight="1" x14ac:dyDescent="0.2">
      <c r="B32" s="205"/>
      <c r="C32" s="206"/>
      <c r="D32" s="75"/>
      <c r="E32" s="201"/>
    </row>
    <row r="33" spans="2:5" x14ac:dyDescent="0.2">
      <c r="B33" s="203" t="s">
        <v>131</v>
      </c>
      <c r="C33" s="226">
        <f>+C30*(1+C31)</f>
        <v>64172303.970803976</v>
      </c>
      <c r="D33" s="75"/>
      <c r="E33" s="201"/>
    </row>
    <row r="34" spans="2:5" ht="6.75" customHeight="1" thickBot="1" x14ac:dyDescent="0.25">
      <c r="B34" s="218"/>
      <c r="C34" s="227"/>
      <c r="D34" s="210"/>
      <c r="E34" s="220"/>
    </row>
    <row r="35" spans="2:5" ht="5.25" customHeight="1" thickBot="1" x14ac:dyDescent="0.25">
      <c r="B35" s="165"/>
      <c r="C35" s="110"/>
      <c r="D35" s="75"/>
      <c r="E35" s="202"/>
    </row>
    <row r="36" spans="2:5" x14ac:dyDescent="0.2">
      <c r="B36" s="228" t="s">
        <v>130</v>
      </c>
      <c r="C36" s="197"/>
      <c r="D36" s="198"/>
      <c r="E36" s="229"/>
    </row>
    <row r="37" spans="2:5" x14ac:dyDescent="0.2">
      <c r="B37" s="205" t="s">
        <v>166</v>
      </c>
      <c r="C37" s="230">
        <f>C53</f>
        <v>42118260</v>
      </c>
      <c r="D37" s="75"/>
      <c r="E37" s="204" t="s">
        <v>167</v>
      </c>
    </row>
    <row r="38" spans="2:5" x14ac:dyDescent="0.2">
      <c r="B38" s="213" t="s">
        <v>168</v>
      </c>
      <c r="C38" s="110">
        <f>C60</f>
        <v>22248412.560000006</v>
      </c>
      <c r="D38" s="75"/>
      <c r="E38" s="204" t="s">
        <v>169</v>
      </c>
    </row>
    <row r="39" spans="2:5" x14ac:dyDescent="0.2">
      <c r="B39" s="213" t="s">
        <v>170</v>
      </c>
      <c r="C39" s="110">
        <f>C101</f>
        <v>280912.06499999994</v>
      </c>
      <c r="D39" s="75"/>
      <c r="E39" s="204" t="s">
        <v>171</v>
      </c>
    </row>
    <row r="40" spans="2:5" x14ac:dyDescent="0.2">
      <c r="B40" s="231" t="s">
        <v>75</v>
      </c>
      <c r="C40" s="110">
        <v>1972875.28</v>
      </c>
      <c r="D40" s="75"/>
      <c r="E40" s="201"/>
    </row>
    <row r="41" spans="2:5" x14ac:dyDescent="0.2">
      <c r="B41" s="231" t="s">
        <v>172</v>
      </c>
      <c r="C41" s="110">
        <f>+C114</f>
        <v>3414577.96</v>
      </c>
      <c r="D41" s="75"/>
      <c r="E41" s="232" t="s">
        <v>173</v>
      </c>
    </row>
    <row r="42" spans="2:5" ht="6" customHeight="1" x14ac:dyDescent="0.2">
      <c r="B42" s="213"/>
      <c r="C42" s="233"/>
      <c r="D42" s="75"/>
      <c r="E42" s="201"/>
    </row>
    <row r="43" spans="2:5" ht="13.5" thickBot="1" x14ac:dyDescent="0.25">
      <c r="B43" s="213" t="s">
        <v>130</v>
      </c>
      <c r="C43" s="226">
        <f>SUM(C37:C41)</f>
        <v>70035037.864999995</v>
      </c>
      <c r="D43" s="75"/>
      <c r="E43" s="201"/>
    </row>
    <row r="44" spans="2:5" ht="5.25" customHeight="1" thickTop="1" thickBot="1" x14ac:dyDescent="0.25">
      <c r="B44" s="234"/>
      <c r="C44" s="219"/>
      <c r="D44" s="210"/>
      <c r="E44" s="220"/>
    </row>
    <row r="45" spans="2:5" ht="5.25" customHeight="1" thickBot="1" x14ac:dyDescent="0.25">
      <c r="B45" s="165"/>
      <c r="C45" s="110"/>
      <c r="D45" s="75"/>
      <c r="E45" s="202"/>
    </row>
    <row r="46" spans="2:5" x14ac:dyDescent="0.2">
      <c r="B46" s="235" t="s">
        <v>174</v>
      </c>
      <c r="C46" s="197"/>
      <c r="D46" s="198"/>
      <c r="E46" s="199" t="s">
        <v>148</v>
      </c>
    </row>
    <row r="47" spans="2:5" x14ac:dyDescent="0.2">
      <c r="B47" s="203" t="s">
        <v>175</v>
      </c>
      <c r="C47" s="70">
        <v>177253</v>
      </c>
      <c r="D47" s="67"/>
      <c r="E47" s="207"/>
    </row>
    <row r="48" spans="2:5" x14ac:dyDescent="0.2">
      <c r="B48" s="236" t="s">
        <v>176</v>
      </c>
      <c r="C48" s="237">
        <v>240</v>
      </c>
      <c r="D48" s="67"/>
      <c r="E48" s="207" t="s">
        <v>177</v>
      </c>
    </row>
    <row r="49" spans="2:5" ht="5.0999999999999996" customHeight="1" x14ac:dyDescent="0.2">
      <c r="B49" s="203"/>
      <c r="C49" s="233"/>
      <c r="D49" s="75"/>
      <c r="E49" s="207"/>
    </row>
    <row r="50" spans="2:5" x14ac:dyDescent="0.2">
      <c r="B50" s="205" t="s">
        <v>166</v>
      </c>
      <c r="C50" s="70">
        <f>C48*C47</f>
        <v>42540720</v>
      </c>
      <c r="D50" s="75"/>
      <c r="E50" s="201"/>
    </row>
    <row r="51" spans="2:5" x14ac:dyDescent="0.2">
      <c r="B51" s="238" t="s">
        <v>178</v>
      </c>
      <c r="C51" s="70">
        <v>-422460</v>
      </c>
      <c r="D51" s="239"/>
      <c r="E51" s="240" t="s">
        <v>179</v>
      </c>
    </row>
    <row r="52" spans="2:5" ht="5.0999999999999996" customHeight="1" x14ac:dyDescent="0.2">
      <c r="B52" s="205"/>
      <c r="C52" s="233"/>
      <c r="D52" s="75"/>
      <c r="E52" s="201"/>
    </row>
    <row r="53" spans="2:5" ht="13.5" thickBot="1" x14ac:dyDescent="0.25">
      <c r="B53" s="200" t="s">
        <v>180</v>
      </c>
      <c r="C53" s="91">
        <f>SUM(C50:C52)</f>
        <v>42118260</v>
      </c>
      <c r="D53" s="75"/>
      <c r="E53" s="201"/>
    </row>
    <row r="54" spans="2:5" ht="6" customHeight="1" thickTop="1" thickBot="1" x14ac:dyDescent="0.25">
      <c r="B54" s="218"/>
      <c r="C54" s="242"/>
      <c r="D54" s="210"/>
      <c r="E54" s="220"/>
    </row>
    <row r="55" spans="2:5" ht="5.25" customHeight="1" thickBot="1" x14ac:dyDescent="0.25"/>
    <row r="56" spans="2:5" x14ac:dyDescent="0.2">
      <c r="B56" s="235" t="s">
        <v>181</v>
      </c>
      <c r="C56" s="197"/>
      <c r="D56" s="198"/>
      <c r="E56" s="199" t="s">
        <v>148</v>
      </c>
    </row>
    <row r="57" spans="2:5" x14ac:dyDescent="0.2">
      <c r="B57" s="203" t="s">
        <v>182</v>
      </c>
      <c r="C57" s="85">
        <f>+C72+C77+C82</f>
        <v>22479992.640000004</v>
      </c>
      <c r="D57" s="75"/>
      <c r="E57" s="204"/>
    </row>
    <row r="58" spans="2:5" x14ac:dyDescent="0.2">
      <c r="B58" s="238" t="s">
        <v>178</v>
      </c>
      <c r="C58" s="70">
        <f>+C90</f>
        <v>-231580.08000000002</v>
      </c>
      <c r="D58" s="75"/>
      <c r="E58" s="232"/>
    </row>
    <row r="59" spans="2:5" ht="5.0999999999999996" customHeight="1" x14ac:dyDescent="0.2">
      <c r="B59" s="205"/>
      <c r="C59" s="233"/>
      <c r="D59" s="75"/>
      <c r="E59" s="201"/>
    </row>
    <row r="60" spans="2:5" ht="13.5" thickBot="1" x14ac:dyDescent="0.25">
      <c r="B60" s="203" t="s">
        <v>183</v>
      </c>
      <c r="C60" s="226">
        <f>SUM(C57:C59)</f>
        <v>22248412.560000006</v>
      </c>
      <c r="D60" s="75"/>
      <c r="E60" s="201"/>
    </row>
    <row r="61" spans="2:5" ht="6" customHeight="1" thickTop="1" x14ac:dyDescent="0.2">
      <c r="B61" s="200"/>
      <c r="C61" s="243"/>
      <c r="D61" s="75"/>
      <c r="E61" s="201"/>
    </row>
    <row r="62" spans="2:5" x14ac:dyDescent="0.2">
      <c r="B62" s="244" t="s">
        <v>182</v>
      </c>
      <c r="C62" s="110"/>
      <c r="D62" s="75"/>
      <c r="E62" s="245"/>
    </row>
    <row r="63" spans="2:5" x14ac:dyDescent="0.2">
      <c r="B63" s="203" t="s">
        <v>184</v>
      </c>
      <c r="C63" s="85">
        <f>+C72</f>
        <v>13960138.32</v>
      </c>
      <c r="D63" s="75"/>
      <c r="E63" s="201"/>
    </row>
    <row r="64" spans="2:5" x14ac:dyDescent="0.2">
      <c r="B64" s="203" t="s">
        <v>185</v>
      </c>
      <c r="C64" s="70">
        <f>+C77</f>
        <v>6564922.5600000005</v>
      </c>
      <c r="D64" s="75"/>
      <c r="E64" s="201"/>
    </row>
    <row r="65" spans="2:5" x14ac:dyDescent="0.2">
      <c r="B65" s="203" t="s">
        <v>186</v>
      </c>
      <c r="C65" s="70">
        <f>+C82</f>
        <v>1954931.7600000002</v>
      </c>
      <c r="D65" s="75"/>
      <c r="E65" s="201"/>
    </row>
    <row r="66" spans="2:5" ht="5.0999999999999996" customHeight="1" x14ac:dyDescent="0.2">
      <c r="B66" s="205"/>
      <c r="C66" s="206"/>
      <c r="D66" s="75"/>
      <c r="E66" s="201"/>
    </row>
    <row r="67" spans="2:5" ht="13.5" thickBot="1" x14ac:dyDescent="0.25">
      <c r="B67" s="203"/>
      <c r="C67" s="85">
        <f>SUM(C63:C66)</f>
        <v>22479992.640000004</v>
      </c>
      <c r="D67" s="75"/>
      <c r="E67" s="201"/>
    </row>
    <row r="68" spans="2:5" ht="13.5" thickTop="1" x14ac:dyDescent="0.2">
      <c r="B68" s="203"/>
      <c r="C68" s="246"/>
      <c r="D68" s="75"/>
      <c r="E68" s="201"/>
    </row>
    <row r="69" spans="2:5" x14ac:dyDescent="0.2">
      <c r="B69" s="203" t="s">
        <v>187</v>
      </c>
      <c r="C69" s="70">
        <v>222863</v>
      </c>
      <c r="D69" s="75"/>
      <c r="E69" s="201"/>
    </row>
    <row r="70" spans="2:5" x14ac:dyDescent="0.2">
      <c r="B70" s="236" t="s">
        <v>188</v>
      </c>
      <c r="C70" s="237">
        <v>62.64</v>
      </c>
      <c r="D70" s="75"/>
      <c r="E70" s="240" t="s">
        <v>559</v>
      </c>
    </row>
    <row r="71" spans="2:5" ht="5.0999999999999996" customHeight="1" x14ac:dyDescent="0.2">
      <c r="B71" s="205"/>
      <c r="C71" s="206"/>
      <c r="D71" s="75"/>
      <c r="E71" s="201"/>
    </row>
    <row r="72" spans="2:5" ht="13.5" thickBot="1" x14ac:dyDescent="0.25">
      <c r="B72" s="205"/>
      <c r="C72" s="70">
        <f>+C70*C69</f>
        <v>13960138.32</v>
      </c>
      <c r="D72" s="75"/>
      <c r="E72" s="201"/>
    </row>
    <row r="73" spans="2:5" ht="13.5" thickTop="1" x14ac:dyDescent="0.2">
      <c r="B73" s="205"/>
      <c r="C73" s="246"/>
      <c r="D73" s="75"/>
      <c r="E73" s="201"/>
    </row>
    <row r="74" spans="2:5" x14ac:dyDescent="0.2">
      <c r="B74" s="203" t="s">
        <v>189</v>
      </c>
      <c r="C74" s="70">
        <v>52402</v>
      </c>
      <c r="D74" s="75"/>
      <c r="E74" s="201"/>
    </row>
    <row r="75" spans="2:5" x14ac:dyDescent="0.2">
      <c r="B75" s="236" t="s">
        <v>188</v>
      </c>
      <c r="C75" s="237">
        <v>125.28</v>
      </c>
      <c r="D75" s="75"/>
      <c r="E75" s="240" t="s">
        <v>560</v>
      </c>
    </row>
    <row r="76" spans="2:5" ht="5.0999999999999996" customHeight="1" x14ac:dyDescent="0.2">
      <c r="B76" s="205"/>
      <c r="C76" s="206"/>
      <c r="D76" s="75"/>
      <c r="E76" s="201"/>
    </row>
    <row r="77" spans="2:5" ht="13.5" thickBot="1" x14ac:dyDescent="0.25">
      <c r="B77" s="205"/>
      <c r="C77" s="70">
        <f>+C75*C74</f>
        <v>6564922.5600000005</v>
      </c>
      <c r="D77" s="75"/>
      <c r="E77" s="201"/>
    </row>
    <row r="78" spans="2:5" ht="13.5" thickTop="1" x14ac:dyDescent="0.2">
      <c r="B78" s="205"/>
      <c r="C78" s="247"/>
      <c r="D78" s="75"/>
      <c r="E78" s="201"/>
    </row>
    <row r="79" spans="2:5" x14ac:dyDescent="0.2">
      <c r="B79" s="203" t="s">
        <v>190</v>
      </c>
      <c r="C79" s="70">
        <v>10403</v>
      </c>
      <c r="D79" s="75"/>
      <c r="E79" s="201"/>
    </row>
    <row r="80" spans="2:5" x14ac:dyDescent="0.2">
      <c r="B80" s="236" t="s">
        <v>188</v>
      </c>
      <c r="C80" s="237">
        <v>187.92000000000002</v>
      </c>
      <c r="D80" s="75"/>
      <c r="E80" s="240" t="s">
        <v>561</v>
      </c>
    </row>
    <row r="81" spans="2:5" ht="5.0999999999999996" customHeight="1" x14ac:dyDescent="0.2">
      <c r="B81" s="205"/>
      <c r="C81" s="206"/>
      <c r="D81" s="75"/>
      <c r="E81" s="201"/>
    </row>
    <row r="82" spans="2:5" ht="13.5" thickBot="1" x14ac:dyDescent="0.25">
      <c r="B82" s="205"/>
      <c r="C82" s="248">
        <f>+C80*C79</f>
        <v>1954931.7600000002</v>
      </c>
      <c r="D82" s="75"/>
      <c r="E82" s="201"/>
    </row>
    <row r="83" spans="2:5" ht="13.5" thickTop="1" x14ac:dyDescent="0.2">
      <c r="B83" s="205"/>
      <c r="C83" s="70"/>
      <c r="D83" s="75"/>
      <c r="E83" s="201"/>
    </row>
    <row r="84" spans="2:5" x14ac:dyDescent="0.2">
      <c r="B84" s="205" t="s">
        <v>191</v>
      </c>
      <c r="C84" s="70">
        <v>473216</v>
      </c>
      <c r="D84" s="75"/>
      <c r="E84" s="201"/>
    </row>
    <row r="85" spans="2:5" x14ac:dyDescent="0.2">
      <c r="B85" s="205" t="s">
        <v>192</v>
      </c>
      <c r="C85" s="70">
        <v>32</v>
      </c>
      <c r="D85" s="75"/>
      <c r="E85" s="201"/>
    </row>
    <row r="86" spans="2:5" ht="15" customHeight="1" x14ac:dyDescent="0.2">
      <c r="B86" s="205" t="s">
        <v>193</v>
      </c>
      <c r="C86" s="206">
        <f>+C84/C85</f>
        <v>14788</v>
      </c>
      <c r="D86" s="75"/>
      <c r="E86" s="201"/>
    </row>
    <row r="87" spans="2:5" x14ac:dyDescent="0.2">
      <c r="B87" s="205" t="s">
        <v>194</v>
      </c>
      <c r="C87" s="237">
        <v>62.64</v>
      </c>
      <c r="D87" s="75"/>
      <c r="E87" s="249" t="s">
        <v>562</v>
      </c>
    </row>
    <row r="88" spans="2:5" x14ac:dyDescent="0.2">
      <c r="B88" s="205" t="s">
        <v>195</v>
      </c>
      <c r="C88" s="206">
        <f>+C86*C87</f>
        <v>926320.32000000007</v>
      </c>
      <c r="D88" s="75"/>
      <c r="E88" s="201"/>
    </row>
    <row r="89" spans="2:5" x14ac:dyDescent="0.2">
      <c r="B89" s="205" t="s">
        <v>196</v>
      </c>
      <c r="C89" s="147">
        <v>-0.25</v>
      </c>
      <c r="D89" s="75"/>
      <c r="E89" s="201"/>
    </row>
    <row r="90" spans="2:5" x14ac:dyDescent="0.2">
      <c r="B90" s="205"/>
      <c r="C90" s="250">
        <f>+C88*C89</f>
        <v>-231580.08000000002</v>
      </c>
      <c r="D90" s="75"/>
      <c r="E90" s="201"/>
    </row>
    <row r="91" spans="2:5" ht="13.5" thickBot="1" x14ac:dyDescent="0.25">
      <c r="B91" s="218"/>
      <c r="C91" s="251"/>
      <c r="D91" s="210"/>
      <c r="E91" s="220"/>
    </row>
    <row r="92" spans="2:5" ht="5.25" customHeight="1" thickBot="1" x14ac:dyDescent="0.25">
      <c r="C92" s="252"/>
    </row>
    <row r="93" spans="2:5" x14ac:dyDescent="0.2">
      <c r="B93" s="212" t="s">
        <v>197</v>
      </c>
      <c r="C93" s="253"/>
      <c r="D93" s="198"/>
      <c r="E93" s="199" t="s">
        <v>148</v>
      </c>
    </row>
    <row r="94" spans="2:5" x14ac:dyDescent="0.2">
      <c r="B94" s="205"/>
      <c r="C94" s="91"/>
      <c r="D94" s="75"/>
      <c r="E94" s="201"/>
    </row>
    <row r="95" spans="2:5" x14ac:dyDescent="0.2">
      <c r="B95" s="205" t="s">
        <v>198</v>
      </c>
      <c r="C95" s="70">
        <v>193816</v>
      </c>
      <c r="D95" s="75"/>
      <c r="E95" s="201"/>
    </row>
    <row r="96" spans="2:5" x14ac:dyDescent="0.2">
      <c r="B96" s="205" t="s">
        <v>192</v>
      </c>
      <c r="C96" s="70">
        <v>32</v>
      </c>
      <c r="D96" s="75"/>
      <c r="E96" s="201"/>
    </row>
    <row r="97" spans="2:5" x14ac:dyDescent="0.2">
      <c r="B97" s="205" t="s">
        <v>193</v>
      </c>
      <c r="C97" s="206">
        <f>+C95/C96</f>
        <v>6056.75</v>
      </c>
      <c r="D97" s="75"/>
      <c r="E97" s="201"/>
    </row>
    <row r="98" spans="2:5" x14ac:dyDescent="0.2">
      <c r="B98" s="205" t="s">
        <v>194</v>
      </c>
      <c r="C98" s="70">
        <v>-185.51999999999998</v>
      </c>
      <c r="D98" s="75"/>
      <c r="E98" s="249" t="s">
        <v>563</v>
      </c>
    </row>
    <row r="99" spans="2:5" x14ac:dyDescent="0.2">
      <c r="B99" s="205" t="s">
        <v>195</v>
      </c>
      <c r="C99" s="206">
        <f>+C97*C98</f>
        <v>-1123648.2599999998</v>
      </c>
      <c r="D99" s="75"/>
      <c r="E99" s="201"/>
    </row>
    <row r="100" spans="2:5" x14ac:dyDescent="0.2">
      <c r="B100" s="205" t="s">
        <v>196</v>
      </c>
      <c r="C100" s="147">
        <v>-0.25</v>
      </c>
      <c r="D100" s="75"/>
      <c r="E100" s="201"/>
    </row>
    <row r="101" spans="2:5" ht="13.5" thickBot="1" x14ac:dyDescent="0.25">
      <c r="B101" s="205"/>
      <c r="C101" s="250">
        <f>+C99*C100</f>
        <v>280912.06499999994</v>
      </c>
      <c r="D101" s="75"/>
      <c r="E101" s="201"/>
    </row>
    <row r="102" spans="2:5" ht="7.5" customHeight="1" thickTop="1" thickBot="1" x14ac:dyDescent="0.25">
      <c r="B102" s="218"/>
      <c r="C102" s="254"/>
      <c r="D102" s="210"/>
      <c r="E102" s="220"/>
    </row>
    <row r="103" spans="2:5" ht="5.25" customHeight="1" thickBot="1" x14ac:dyDescent="0.25">
      <c r="C103" s="237"/>
    </row>
    <row r="104" spans="2:5" x14ac:dyDescent="0.2">
      <c r="B104" s="235" t="s">
        <v>199</v>
      </c>
      <c r="C104" s="255"/>
      <c r="D104" s="198"/>
      <c r="E104" s="199"/>
    </row>
    <row r="105" spans="2:5" x14ac:dyDescent="0.2">
      <c r="B105" s="257"/>
      <c r="C105" s="136"/>
      <c r="D105" s="75"/>
      <c r="E105" s="245"/>
    </row>
    <row r="106" spans="2:5" x14ac:dyDescent="0.2">
      <c r="B106" s="215" t="s">
        <v>131</v>
      </c>
      <c r="C106" s="85">
        <v>64172303.970803976</v>
      </c>
      <c r="D106" s="75"/>
      <c r="E106" s="258" t="s">
        <v>200</v>
      </c>
    </row>
    <row r="107" spans="2:5" x14ac:dyDescent="0.2">
      <c r="B107" s="215" t="s">
        <v>129</v>
      </c>
      <c r="C107" s="70">
        <v>192285033.68117076</v>
      </c>
      <c r="D107" s="75"/>
      <c r="E107" s="258" t="s">
        <v>201</v>
      </c>
    </row>
    <row r="108" spans="2:5" x14ac:dyDescent="0.2">
      <c r="B108" s="259" t="s">
        <v>202</v>
      </c>
      <c r="C108" s="70">
        <v>4489791.6502999999</v>
      </c>
      <c r="D108" s="75"/>
      <c r="E108" s="258" t="s">
        <v>203</v>
      </c>
    </row>
    <row r="109" spans="2:5" x14ac:dyDescent="0.2">
      <c r="B109" s="215" t="s">
        <v>130</v>
      </c>
      <c r="C109" s="70">
        <v>64017010.320675105</v>
      </c>
      <c r="D109" s="75"/>
      <c r="E109" s="258" t="s">
        <v>200</v>
      </c>
    </row>
    <row r="110" spans="2:5" ht="5.0999999999999996" customHeight="1" x14ac:dyDescent="0.2">
      <c r="B110" s="205"/>
      <c r="C110" s="260"/>
      <c r="D110" s="165"/>
      <c r="E110" s="261"/>
    </row>
    <row r="111" spans="2:5" ht="13.5" thickBot="1" x14ac:dyDescent="0.25">
      <c r="B111" s="205"/>
      <c r="C111" s="262">
        <f>SUM(C106:C110)</f>
        <v>324964139.62294984</v>
      </c>
      <c r="D111" s="75"/>
      <c r="E111" s="201"/>
    </row>
    <row r="112" spans="2:5" ht="13.5" thickTop="1" x14ac:dyDescent="0.2">
      <c r="B112" s="205"/>
      <c r="C112" s="226"/>
      <c r="D112" s="75"/>
      <c r="E112" s="201"/>
    </row>
    <row r="113" spans="2:13" x14ac:dyDescent="0.2">
      <c r="B113" s="236" t="s">
        <v>204</v>
      </c>
      <c r="C113" s="226">
        <f>+B.1!B41</f>
        <v>17333133.554586161</v>
      </c>
      <c r="D113" s="75"/>
      <c r="E113" s="201"/>
    </row>
    <row r="114" spans="2:13" x14ac:dyDescent="0.2">
      <c r="B114" s="236" t="s">
        <v>205</v>
      </c>
      <c r="C114" s="91">
        <f>ROUND(C109/C111*C113,2)</f>
        <v>3414577.96</v>
      </c>
      <c r="D114" s="75"/>
      <c r="E114" s="201" t="s">
        <v>206</v>
      </c>
    </row>
    <row r="115" spans="2:13" ht="13.5" thickBot="1" x14ac:dyDescent="0.25">
      <c r="B115" s="218"/>
      <c r="C115" s="263"/>
      <c r="D115" s="210"/>
      <c r="E115" s="220"/>
    </row>
    <row r="116" spans="2:13" ht="5.25" customHeight="1" thickBot="1" x14ac:dyDescent="0.25">
      <c r="B116" s="165"/>
      <c r="C116" s="70"/>
      <c r="D116" s="75"/>
      <c r="E116" s="202"/>
    </row>
    <row r="117" spans="2:13" x14ac:dyDescent="0.2">
      <c r="B117" s="256" t="s">
        <v>113</v>
      </c>
      <c r="C117" s="255"/>
      <c r="D117" s="198"/>
      <c r="E117" s="199" t="s">
        <v>148</v>
      </c>
    </row>
    <row r="118" spans="2:13" x14ac:dyDescent="0.2">
      <c r="B118" s="214" t="s">
        <v>207</v>
      </c>
      <c r="C118" s="85">
        <v>64172303.970803976</v>
      </c>
      <c r="D118" s="75"/>
      <c r="E118" s="204" t="s">
        <v>150</v>
      </c>
    </row>
    <row r="119" spans="2:13" x14ac:dyDescent="0.2">
      <c r="B119" s="264" t="s">
        <v>208</v>
      </c>
      <c r="C119" s="265">
        <v>-0.01</v>
      </c>
      <c r="D119" s="75"/>
      <c r="E119" s="201"/>
    </row>
    <row r="120" spans="2:13" ht="5.0999999999999996" customHeight="1" x14ac:dyDescent="0.2">
      <c r="B120" s="205"/>
      <c r="C120" s="260"/>
      <c r="D120" s="165"/>
      <c r="E120" s="261"/>
    </row>
    <row r="121" spans="2:13" ht="13.5" thickBot="1" x14ac:dyDescent="0.25">
      <c r="B121" s="205" t="s">
        <v>113</v>
      </c>
      <c r="C121" s="226">
        <f>+C118*C119</f>
        <v>-641723.03970803972</v>
      </c>
      <c r="D121" s="75"/>
      <c r="E121" s="201"/>
    </row>
    <row r="122" spans="2:13" ht="14.25" thickTop="1" thickBot="1" x14ac:dyDescent="0.25">
      <c r="B122" s="218"/>
      <c r="C122" s="219"/>
      <c r="D122" s="210"/>
      <c r="E122" s="220"/>
    </row>
    <row r="123" spans="2:13" ht="5.25" customHeight="1" thickBot="1" x14ac:dyDescent="0.25">
      <c r="B123" s="165"/>
      <c r="C123" s="70"/>
      <c r="D123" s="75"/>
      <c r="E123" s="202"/>
    </row>
    <row r="124" spans="2:13" s="165" customFormat="1" x14ac:dyDescent="0.2">
      <c r="B124" s="256" t="s">
        <v>114</v>
      </c>
      <c r="C124" s="222"/>
      <c r="D124" s="198"/>
      <c r="E124" s="199" t="s">
        <v>148</v>
      </c>
      <c r="G124"/>
      <c r="H124"/>
      <c r="I124"/>
      <c r="J124"/>
      <c r="K124"/>
      <c r="L124"/>
      <c r="M124"/>
    </row>
    <row r="125" spans="2:13" x14ac:dyDescent="0.2">
      <c r="B125" s="214" t="s">
        <v>207</v>
      </c>
      <c r="C125" s="85">
        <v>162853279.37777376</v>
      </c>
      <c r="D125" s="75"/>
      <c r="E125" s="204" t="s">
        <v>150</v>
      </c>
    </row>
    <row r="126" spans="2:13" x14ac:dyDescent="0.2">
      <c r="B126" s="264" t="s">
        <v>208</v>
      </c>
      <c r="C126" s="265">
        <v>-0.01</v>
      </c>
      <c r="D126" s="75"/>
      <c r="E126" s="201"/>
    </row>
    <row r="127" spans="2:13" ht="5.0999999999999996" customHeight="1" x14ac:dyDescent="0.2">
      <c r="B127" s="205"/>
      <c r="C127" s="260"/>
      <c r="D127" s="75"/>
      <c r="E127" s="201"/>
    </row>
    <row r="128" spans="2:13" ht="13.5" thickBot="1" x14ac:dyDescent="0.25">
      <c r="B128" s="266" t="s">
        <v>114</v>
      </c>
      <c r="C128" s="226">
        <f>ROUND(C125*C126,0)</f>
        <v>-1628533</v>
      </c>
      <c r="D128" s="75"/>
      <c r="E128" s="201"/>
    </row>
    <row r="129" spans="2:5" ht="14.25" thickTop="1" thickBot="1" x14ac:dyDescent="0.25">
      <c r="B129" s="218"/>
      <c r="C129" s="242"/>
      <c r="D129" s="210"/>
      <c r="E129" s="220"/>
    </row>
    <row r="130" spans="2:5" ht="5.25" customHeight="1" thickBot="1" x14ac:dyDescent="0.25">
      <c r="B130" s="165"/>
      <c r="C130" s="110"/>
      <c r="D130" s="75"/>
      <c r="E130" s="202"/>
    </row>
    <row r="131" spans="2:5" x14ac:dyDescent="0.2">
      <c r="B131" s="228" t="s">
        <v>111</v>
      </c>
      <c r="C131" s="197"/>
      <c r="D131" s="198"/>
      <c r="E131" s="199" t="s">
        <v>148</v>
      </c>
    </row>
    <row r="132" spans="2:5" x14ac:dyDescent="0.2">
      <c r="B132" s="205" t="s">
        <v>209</v>
      </c>
      <c r="C132" s="110">
        <v>29183</v>
      </c>
      <c r="D132" s="75"/>
      <c r="E132" s="201"/>
    </row>
    <row r="133" spans="2:5" x14ac:dyDescent="0.2">
      <c r="B133" s="205" t="s">
        <v>210</v>
      </c>
      <c r="C133" s="110">
        <v>60</v>
      </c>
      <c r="D133" s="75"/>
      <c r="E133" s="201" t="s">
        <v>211</v>
      </c>
    </row>
    <row r="134" spans="2:5" ht="3.75" customHeight="1" x14ac:dyDescent="0.2">
      <c r="B134" s="205"/>
      <c r="C134" s="260"/>
      <c r="D134" s="75"/>
      <c r="E134" s="201"/>
    </row>
    <row r="135" spans="2:5" ht="13.5" thickBot="1" x14ac:dyDescent="0.25">
      <c r="B135" s="205" t="s">
        <v>111</v>
      </c>
      <c r="C135" s="91">
        <f>+C132*C133</f>
        <v>1750980</v>
      </c>
      <c r="D135" s="75"/>
      <c r="E135" s="201"/>
    </row>
    <row r="136" spans="2:5" ht="14.25" thickTop="1" thickBot="1" x14ac:dyDescent="0.25">
      <c r="B136" s="218"/>
      <c r="C136" s="242"/>
      <c r="D136" s="210"/>
      <c r="E136" s="220"/>
    </row>
  </sheetData>
  <pageMargins left="1" right="0.75" top="0.75" bottom="0.75" header="0.5" footer="0.5"/>
  <pageSetup scale="64" fitToHeight="2" orientation="portrait" r:id="rId1"/>
  <headerFooter>
    <oddFooter>&amp;L&amp;KFF0000Final Rate Application&amp;CPage &amp;P of &amp;N&amp;R02/10/2017</oddFooter>
  </headerFooter>
  <rowBreaks count="1" manualBreakCount="1">
    <brk id="91" min="1"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J8"/>
  <sheetViews>
    <sheetView view="pageBreakPreview" zoomScale="175" zoomScaleNormal="100" zoomScaleSheetLayoutView="175" workbookViewId="0"/>
  </sheetViews>
  <sheetFormatPr defaultRowHeight="12.75" x14ac:dyDescent="0.2"/>
  <sheetData>
    <row r="1" spans="1:10" x14ac:dyDescent="0.2">
      <c r="A1" s="267" t="str">
        <f>B.2!$A$2</f>
        <v>Recology Sunset Scavenger/Recology Golden Gate</v>
      </c>
    </row>
    <row r="2" spans="1:10" x14ac:dyDescent="0.2">
      <c r="A2" s="268" t="s">
        <v>212</v>
      </c>
    </row>
    <row r="3" spans="1:10" x14ac:dyDescent="0.2">
      <c r="A3" s="269" t="str">
        <f>Index!A11</f>
        <v>Summary of Significant Assumptions</v>
      </c>
    </row>
    <row r="5" spans="1:10" ht="40.5" customHeight="1" x14ac:dyDescent="0.2">
      <c r="A5" s="1079" t="s">
        <v>213</v>
      </c>
      <c r="B5" s="1079"/>
      <c r="C5" s="1079"/>
      <c r="D5" s="1079"/>
      <c r="E5" s="1079"/>
      <c r="F5" s="1079"/>
      <c r="G5" s="1079"/>
      <c r="H5" s="1079"/>
      <c r="I5" s="1079"/>
      <c r="J5" s="1079"/>
    </row>
    <row r="8" spans="1:10" x14ac:dyDescent="0.2">
      <c r="A8" s="270"/>
    </row>
  </sheetData>
  <mergeCells count="1">
    <mergeCell ref="A5:J5"/>
  </mergeCells>
  <pageMargins left="0.7" right="0.7" top="0.75" bottom="0.75" header="0.3" footer="0.3"/>
  <pageSetup orientation="portrait" r:id="rId1"/>
  <headerFooter>
    <oddFooter>&amp;L&amp;KFF0000Final Rate Application&amp;CPage &amp;P of &amp;N&amp;R02/10/2017</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outlinePr showOutlineSymbols="0"/>
    <pageSetUpPr fitToPage="1"/>
  </sheetPr>
  <dimension ref="A1:O59"/>
  <sheetViews>
    <sheetView showOutlineSymbols="0" zoomScaleNormal="100" zoomScaleSheetLayoutView="115" workbookViewId="0">
      <pane xSplit="2" ySplit="8" topLeftCell="C46" activePane="bottomRight" state="frozen"/>
      <selection activeCell="K46" sqref="K46"/>
      <selection pane="topRight" activeCell="K46" sqref="K46"/>
      <selection pane="bottomLeft" activeCell="K46" sqref="K46"/>
      <selection pane="bottomRight" activeCell="C46" sqref="C46"/>
    </sheetView>
  </sheetViews>
  <sheetFormatPr defaultRowHeight="12.75" outlineLevelRow="1" x14ac:dyDescent="0.2"/>
  <cols>
    <col min="1" max="1" width="26.7109375" style="143" customWidth="1" collapsed="1"/>
    <col min="2" max="2" width="6.140625" style="271" customWidth="1"/>
    <col min="3" max="3" width="15" style="143" bestFit="1" customWidth="1"/>
    <col min="4" max="5" width="14.5703125" style="143" customWidth="1"/>
    <col min="6" max="6" width="15.140625" style="143" customWidth="1"/>
    <col min="7" max="7" width="14.5703125" style="143" customWidth="1"/>
    <col min="8" max="16384" width="9.140625" style="143"/>
  </cols>
  <sheetData>
    <row r="1" spans="1:15" x14ac:dyDescent="0.2">
      <c r="A1" s="267" t="str">
        <f>B.2!$A$2</f>
        <v>Recology Sunset Scavenger/Recology Golden Gate</v>
      </c>
      <c r="C1" s="272"/>
      <c r="D1" s="272"/>
      <c r="E1" s="272"/>
      <c r="F1" s="150"/>
    </row>
    <row r="2" spans="1:15" x14ac:dyDescent="0.2">
      <c r="A2" s="274" t="s">
        <v>214</v>
      </c>
    </row>
    <row r="3" spans="1:15" x14ac:dyDescent="0.2">
      <c r="A3" s="269" t="s">
        <v>14</v>
      </c>
      <c r="G3" s="275"/>
    </row>
    <row r="4" spans="1:15" ht="22.5" customHeight="1" x14ac:dyDescent="0.2">
      <c r="A4" s="276"/>
    </row>
    <row r="5" spans="1:15" s="136" customFormat="1" ht="12.75" customHeight="1" x14ac:dyDescent="0.2">
      <c r="B5" s="176"/>
      <c r="F5" s="278" t="s">
        <v>215</v>
      </c>
      <c r="G5" s="278" t="s">
        <v>215</v>
      </c>
      <c r="I5" s="143"/>
      <c r="J5" s="143"/>
      <c r="K5" s="143"/>
      <c r="L5" s="143"/>
      <c r="M5" s="143"/>
      <c r="N5" s="143"/>
      <c r="O5" s="143"/>
    </row>
    <row r="6" spans="1:15" s="136" customFormat="1" ht="16.5" customHeight="1" x14ac:dyDescent="0.2">
      <c r="B6" s="176"/>
      <c r="C6" s="280"/>
      <c r="D6" s="280"/>
      <c r="E6" s="280"/>
      <c r="F6" s="281">
        <v>0.03</v>
      </c>
      <c r="G6" s="281">
        <v>0.03</v>
      </c>
      <c r="I6" s="143"/>
      <c r="J6" s="143"/>
      <c r="K6" s="143"/>
      <c r="L6" s="143"/>
      <c r="M6" s="143"/>
      <c r="N6" s="143"/>
      <c r="O6" s="143"/>
    </row>
    <row r="7" spans="1:15" ht="18.75" customHeight="1" x14ac:dyDescent="0.2">
      <c r="A7" s="282"/>
      <c r="B7" s="283"/>
      <c r="C7" s="1080" t="s">
        <v>216</v>
      </c>
      <c r="D7" s="1081"/>
      <c r="E7" s="1082"/>
      <c r="F7" s="284"/>
      <c r="G7" s="285"/>
    </row>
    <row r="8" spans="1:15" ht="39.75" customHeight="1" x14ac:dyDescent="0.2">
      <c r="A8" s="286" t="s">
        <v>217</v>
      </c>
      <c r="B8" s="287" t="s">
        <v>218</v>
      </c>
      <c r="C8" s="288" t="s">
        <v>219</v>
      </c>
      <c r="D8" s="288" t="s">
        <v>220</v>
      </c>
      <c r="E8" s="288" t="s">
        <v>221</v>
      </c>
      <c r="F8" s="289" t="s">
        <v>222</v>
      </c>
      <c r="G8" s="290" t="s">
        <v>223</v>
      </c>
    </row>
    <row r="9" spans="1:15" x14ac:dyDescent="0.2">
      <c r="A9" s="291"/>
      <c r="B9" s="292"/>
      <c r="C9" s="293"/>
      <c r="D9" s="293"/>
      <c r="E9" s="293"/>
      <c r="F9" s="294"/>
      <c r="G9" s="294"/>
      <c r="H9" s="151" t="s">
        <v>329</v>
      </c>
    </row>
    <row r="10" spans="1:15" x14ac:dyDescent="0.2">
      <c r="A10" s="175" t="s">
        <v>224</v>
      </c>
      <c r="B10" s="295" t="s">
        <v>21</v>
      </c>
      <c r="C10" s="297">
        <v>63163426.009999998</v>
      </c>
      <c r="D10" s="297">
        <v>66436921.380000003</v>
      </c>
      <c r="E10" s="297">
        <v>69746752.598869428</v>
      </c>
      <c r="F10" s="296">
        <f>+G.1!I17</f>
        <v>73652857.024708316</v>
      </c>
      <c r="G10" s="296">
        <f>+G.1!K17</f>
        <v>80318603.342216685</v>
      </c>
    </row>
    <row r="11" spans="1:15" x14ac:dyDescent="0.2">
      <c r="A11" s="300" t="s">
        <v>225</v>
      </c>
      <c r="B11" s="301"/>
      <c r="C11" s="303">
        <v>4909404.5599999996</v>
      </c>
      <c r="D11" s="303">
        <v>5082699.5199999996</v>
      </c>
      <c r="E11" s="303">
        <v>5285936.2448464511</v>
      </c>
      <c r="F11" s="302">
        <f>+F10*E11/E10</f>
        <v>5581970.3710436272</v>
      </c>
      <c r="G11" s="302">
        <f>+G10*E11/E10</f>
        <v>6087151.0245618299</v>
      </c>
    </row>
    <row r="12" spans="1:15" x14ac:dyDescent="0.2">
      <c r="A12" s="175" t="s">
        <v>226</v>
      </c>
      <c r="B12" s="301" t="s">
        <v>23</v>
      </c>
      <c r="C12" s="303">
        <v>13257583.439999999</v>
      </c>
      <c r="D12" s="303">
        <v>13644380.26</v>
      </c>
      <c r="E12" s="303">
        <v>8134482.7499757316</v>
      </c>
      <c r="F12" s="302">
        <f>+G.2!E9</f>
        <v>12712000</v>
      </c>
      <c r="G12" s="302">
        <f>+G.2!F9</f>
        <v>14855250</v>
      </c>
    </row>
    <row r="13" spans="1:15" x14ac:dyDescent="0.2">
      <c r="A13" s="300" t="s">
        <v>227</v>
      </c>
      <c r="B13" s="301" t="s">
        <v>25</v>
      </c>
      <c r="C13" s="303">
        <v>16440314.52</v>
      </c>
      <c r="D13" s="303">
        <v>17446645.609999999</v>
      </c>
      <c r="E13" s="303">
        <v>19009421.895287342</v>
      </c>
      <c r="F13" s="302">
        <f>+G.3!E17</f>
        <v>21749272.760000005</v>
      </c>
      <c r="G13" s="302">
        <f>+G.3!F17</f>
        <v>24301673.020038847</v>
      </c>
    </row>
    <row r="14" spans="1:15" x14ac:dyDescent="0.2">
      <c r="A14" s="304" t="s">
        <v>228</v>
      </c>
      <c r="B14" s="301" t="s">
        <v>27</v>
      </c>
      <c r="C14" s="303">
        <v>8197956.9100000001</v>
      </c>
      <c r="D14" s="303">
        <v>8346430.7400000002</v>
      </c>
      <c r="E14" s="303">
        <v>9919455.8635733053</v>
      </c>
      <c r="F14" s="302">
        <f>+G.4!E11</f>
        <v>9604568.1899999995</v>
      </c>
      <c r="G14" s="302">
        <f>+G.4!F11</f>
        <v>10251320.57</v>
      </c>
    </row>
    <row r="15" spans="1:15" ht="16.5" customHeight="1" x14ac:dyDescent="0.2">
      <c r="A15" s="305" t="s">
        <v>229</v>
      </c>
      <c r="B15" s="306"/>
      <c r="C15" s="307">
        <f t="shared" ref="C15:E15" si="0">SUM(C10:C14)</f>
        <v>105968685.43999998</v>
      </c>
      <c r="D15" s="307">
        <f t="shared" si="0"/>
        <v>110957077.51000001</v>
      </c>
      <c r="E15" s="307">
        <f t="shared" si="0"/>
        <v>112096049.35255226</v>
      </c>
      <c r="F15" s="308">
        <f>SUM(F10:F14)</f>
        <v>123300668.34575194</v>
      </c>
      <c r="G15" s="308">
        <f>SUM(G10:G14)</f>
        <v>135813997.95681736</v>
      </c>
    </row>
    <row r="16" spans="1:15" x14ac:dyDescent="0.2">
      <c r="A16" s="300" t="s">
        <v>230</v>
      </c>
      <c r="B16" s="295"/>
      <c r="C16" s="303">
        <v>186247.79</v>
      </c>
      <c r="D16" s="303">
        <v>21829.55</v>
      </c>
      <c r="E16" s="303">
        <v>292535.03999999998</v>
      </c>
      <c r="F16" s="302">
        <v>90617.55</v>
      </c>
      <c r="G16" s="302">
        <f>AVERAGE(C16:F16)</f>
        <v>147807.48250000001</v>
      </c>
    </row>
    <row r="17" spans="1:7" x14ac:dyDescent="0.2">
      <c r="A17" s="300" t="s">
        <v>231</v>
      </c>
      <c r="B17" s="301"/>
      <c r="C17" s="303">
        <v>121359.76</v>
      </c>
      <c r="D17" s="303">
        <v>124188.52</v>
      </c>
      <c r="E17" s="303">
        <v>203805.11</v>
      </c>
      <c r="F17" s="302">
        <v>167682.43</v>
      </c>
      <c r="G17" s="302">
        <f>AVERAGE(C17:F17)</f>
        <v>154258.95500000002</v>
      </c>
    </row>
    <row r="18" spans="1:7" x14ac:dyDescent="0.2">
      <c r="A18" s="300" t="s">
        <v>232</v>
      </c>
      <c r="B18" s="301" t="s">
        <v>45</v>
      </c>
      <c r="C18" s="303">
        <v>854874.87</v>
      </c>
      <c r="D18" s="303">
        <v>964645.6</v>
      </c>
      <c r="E18" s="303">
        <v>896960.26</v>
      </c>
      <c r="F18" s="302">
        <f>+L.5!E15</f>
        <v>797106</v>
      </c>
      <c r="G18" s="302">
        <f>+L.5!F15</f>
        <v>1143578.4566666668</v>
      </c>
    </row>
    <row r="19" spans="1:7" x14ac:dyDescent="0.2">
      <c r="A19" s="300" t="s">
        <v>233</v>
      </c>
      <c r="B19" s="309" t="s">
        <v>49</v>
      </c>
      <c r="C19" s="303">
        <v>1781550.45</v>
      </c>
      <c r="D19" s="303">
        <v>1676792.23</v>
      </c>
      <c r="E19" s="303">
        <v>1752254.1171494108</v>
      </c>
      <c r="F19" s="302">
        <f>+M.2!E13</f>
        <v>1810078.503015341</v>
      </c>
      <c r="G19" s="302">
        <f>+M.2!F13</f>
        <v>1869811.0936148469</v>
      </c>
    </row>
    <row r="20" spans="1:7" x14ac:dyDescent="0.2">
      <c r="A20" s="300" t="s">
        <v>234</v>
      </c>
      <c r="B20" s="309" t="s">
        <v>49</v>
      </c>
      <c r="C20" s="303">
        <v>1288696.43</v>
      </c>
      <c r="D20" s="303">
        <v>1669464.32</v>
      </c>
      <c r="E20" s="303">
        <v>1816124.3453404098</v>
      </c>
      <c r="F20" s="302">
        <f>+M.2!E10</f>
        <v>1876056.4487366434</v>
      </c>
      <c r="G20" s="302">
        <f>+M.2!F10</f>
        <v>1937966.3115449524</v>
      </c>
    </row>
    <row r="21" spans="1:7" x14ac:dyDescent="0.2">
      <c r="A21" s="300" t="s">
        <v>235</v>
      </c>
      <c r="B21" s="301" t="s">
        <v>29</v>
      </c>
      <c r="C21" s="303">
        <v>253597</v>
      </c>
      <c r="D21" s="303">
        <v>272372</v>
      </c>
      <c r="E21" s="303">
        <v>300590.96999999997</v>
      </c>
      <c r="F21" s="302">
        <f>+H.1!E30</f>
        <v>291127.13666666666</v>
      </c>
      <c r="G21" s="302">
        <f>+H.1!F30</f>
        <v>250131.53333333333</v>
      </c>
    </row>
    <row r="22" spans="1:7" x14ac:dyDescent="0.2">
      <c r="A22" s="300" t="s">
        <v>236</v>
      </c>
      <c r="B22" s="309" t="s">
        <v>49</v>
      </c>
      <c r="C22" s="303">
        <v>454186</v>
      </c>
      <c r="D22" s="303">
        <v>576199.75</v>
      </c>
      <c r="E22" s="303">
        <v>567236.70516574162</v>
      </c>
      <c r="F22" s="302">
        <f>+M.2!E14</f>
        <v>585955.51643621107</v>
      </c>
      <c r="G22" s="302">
        <f>+M.2!F14</f>
        <v>605292.04847860604</v>
      </c>
    </row>
    <row r="23" spans="1:7" x14ac:dyDescent="0.2">
      <c r="A23" s="310" t="s">
        <v>237</v>
      </c>
      <c r="B23" s="301"/>
      <c r="C23" s="303">
        <v>53554.42</v>
      </c>
      <c r="D23" s="303">
        <v>64626.53</v>
      </c>
      <c r="E23" s="303">
        <v>67212.789999999994</v>
      </c>
      <c r="F23" s="302">
        <v>68357</v>
      </c>
      <c r="G23" s="302">
        <f>+F23*(1+$G$6)</f>
        <v>70407.710000000006</v>
      </c>
    </row>
    <row r="24" spans="1:7" x14ac:dyDescent="0.2">
      <c r="A24" s="300" t="s">
        <v>238</v>
      </c>
      <c r="B24" s="309" t="s">
        <v>43</v>
      </c>
      <c r="C24" s="303">
        <v>5716312.2300000004</v>
      </c>
      <c r="D24" s="303">
        <v>5184509.09</v>
      </c>
      <c r="E24" s="303">
        <v>3757276.8000000003</v>
      </c>
      <c r="F24" s="302">
        <f>+L.3!K14</f>
        <v>3890304.2599999979</v>
      </c>
      <c r="G24" s="302">
        <f>+L.3!N14</f>
        <v>4418155.3299999991</v>
      </c>
    </row>
    <row r="25" spans="1:7" x14ac:dyDescent="0.2">
      <c r="A25" s="300" t="s">
        <v>239</v>
      </c>
      <c r="B25" s="309" t="s">
        <v>49</v>
      </c>
      <c r="C25" s="303">
        <v>809107.76</v>
      </c>
      <c r="D25" s="303">
        <v>829246.33</v>
      </c>
      <c r="E25" s="303">
        <v>717399.19689822313</v>
      </c>
      <c r="F25" s="302">
        <f>+M.2!E12</f>
        <v>739374.54126411688</v>
      </c>
      <c r="G25" s="302">
        <f>+M.2!F12</f>
        <v>763773.90112583269</v>
      </c>
    </row>
    <row r="26" spans="1:7" x14ac:dyDescent="0.2">
      <c r="A26" s="300" t="s">
        <v>240</v>
      </c>
      <c r="B26" s="309" t="s">
        <v>37</v>
      </c>
      <c r="C26" s="303">
        <v>37755912.079999998</v>
      </c>
      <c r="D26" s="303">
        <v>39596954.165999994</v>
      </c>
      <c r="E26" s="303">
        <v>41476565.477299996</v>
      </c>
      <c r="F26" s="302">
        <f>+J!E22</f>
        <v>42183927.430799983</v>
      </c>
      <c r="G26" s="302">
        <f>+J!F22</f>
        <v>49169174.870344818</v>
      </c>
    </row>
    <row r="27" spans="1:7" x14ac:dyDescent="0.2">
      <c r="A27" s="311" t="s">
        <v>241</v>
      </c>
      <c r="B27" s="309" t="s">
        <v>39</v>
      </c>
      <c r="C27" s="303">
        <v>55832047.923999995</v>
      </c>
      <c r="D27" s="303">
        <v>61255697.339999996</v>
      </c>
      <c r="E27" s="303">
        <v>62741858.219299994</v>
      </c>
      <c r="F27" s="302">
        <f>+K!E46</f>
        <v>63844859.05466</v>
      </c>
      <c r="G27" s="302">
        <f>+K!F46</f>
        <v>76234661.606618389</v>
      </c>
    </row>
    <row r="28" spans="1:7" x14ac:dyDescent="0.2">
      <c r="A28" s="300" t="s">
        <v>242</v>
      </c>
      <c r="B28" s="309" t="s">
        <v>49</v>
      </c>
      <c r="C28" s="303">
        <v>2033784.5</v>
      </c>
      <c r="D28" s="303">
        <v>2431962.0099999998</v>
      </c>
      <c r="E28" s="303">
        <v>2347115.7717250488</v>
      </c>
      <c r="F28" s="302">
        <f>+M.2!E15</f>
        <v>2424570.5921919746</v>
      </c>
      <c r="G28" s="302">
        <f>+M.2!F15</f>
        <v>2504581.4217343098</v>
      </c>
    </row>
    <row r="29" spans="1:7" x14ac:dyDescent="0.2">
      <c r="A29" s="300" t="s">
        <v>243</v>
      </c>
      <c r="B29" s="301" t="s">
        <v>29</v>
      </c>
      <c r="C29" s="303">
        <v>13275271.35</v>
      </c>
      <c r="D29" s="303">
        <v>13387698</v>
      </c>
      <c r="E29" s="303">
        <v>13187320</v>
      </c>
      <c r="F29" s="302">
        <f>+H.1!E17</f>
        <v>14991704.138196252</v>
      </c>
      <c r="G29" s="302">
        <f>+H.1!F17</f>
        <v>14118985.580672523</v>
      </c>
    </row>
    <row r="30" spans="1:7" x14ac:dyDescent="0.2">
      <c r="A30" s="300" t="s">
        <v>244</v>
      </c>
      <c r="B30" s="301" t="s">
        <v>35</v>
      </c>
      <c r="C30" s="303">
        <v>3000056.76</v>
      </c>
      <c r="D30" s="303">
        <v>2761796.09</v>
      </c>
      <c r="E30" s="303">
        <v>2714608</v>
      </c>
      <c r="F30" s="302">
        <f>+I!E9</f>
        <v>3024164.7693775557</v>
      </c>
      <c r="G30" s="302">
        <f>+I!F9</f>
        <v>3161261.0553605626</v>
      </c>
    </row>
    <row r="31" spans="1:7" x14ac:dyDescent="0.2">
      <c r="A31" s="300" t="s">
        <v>245</v>
      </c>
      <c r="B31" s="309" t="s">
        <v>41</v>
      </c>
      <c r="C31" s="303">
        <v>1556645.52</v>
      </c>
      <c r="D31" s="303">
        <v>1562598.39</v>
      </c>
      <c r="E31" s="303">
        <v>1592394</v>
      </c>
      <c r="F31" s="302">
        <f>+L.2!E26</f>
        <v>1640165.81</v>
      </c>
      <c r="G31" s="302">
        <f>+L.2!F26</f>
        <v>1646704.7900000003</v>
      </c>
    </row>
    <row r="32" spans="1:7" x14ac:dyDescent="0.2">
      <c r="A32" s="300" t="s">
        <v>246</v>
      </c>
      <c r="B32" s="301"/>
      <c r="C32" s="303">
        <v>253606.74</v>
      </c>
      <c r="D32" s="303">
        <v>277407.35999999999</v>
      </c>
      <c r="E32" s="303">
        <v>314470</v>
      </c>
      <c r="F32" s="302">
        <v>306362.78000000003</v>
      </c>
      <c r="G32" s="302">
        <f>+F32*(1+$G$6)</f>
        <v>315553.66340000002</v>
      </c>
    </row>
    <row r="33" spans="1:7" x14ac:dyDescent="0.2">
      <c r="A33" s="300" t="s">
        <v>247</v>
      </c>
      <c r="B33" s="301"/>
      <c r="C33" s="303">
        <v>13480.36</v>
      </c>
      <c r="D33" s="303">
        <v>27714.47</v>
      </c>
      <c r="E33" s="303">
        <v>39462</v>
      </c>
      <c r="F33" s="302">
        <v>33073.360000000001</v>
      </c>
      <c r="G33" s="302">
        <f>+F33*(1+$G$6)</f>
        <v>34065.560799999999</v>
      </c>
    </row>
    <row r="34" spans="1:7" x14ac:dyDescent="0.2">
      <c r="A34" s="300" t="s">
        <v>248</v>
      </c>
      <c r="B34" s="301"/>
      <c r="C34" s="303">
        <v>267697.23</v>
      </c>
      <c r="D34" s="303">
        <v>240911</v>
      </c>
      <c r="E34" s="303">
        <v>211650.26</v>
      </c>
      <c r="F34" s="302">
        <v>203464.35</v>
      </c>
      <c r="G34" s="302">
        <f>+F34*(1+$G$6)</f>
        <v>209568.28050000002</v>
      </c>
    </row>
    <row r="35" spans="1:7" x14ac:dyDescent="0.2">
      <c r="A35" s="300" t="s">
        <v>249</v>
      </c>
      <c r="B35" s="301"/>
      <c r="C35" s="303">
        <v>439662.13</v>
      </c>
      <c r="D35" s="303">
        <v>425181</v>
      </c>
      <c r="E35" s="303">
        <v>376851.06</v>
      </c>
      <c r="F35" s="302">
        <v>406718.75</v>
      </c>
      <c r="G35" s="302">
        <f>+F35*(1+$G$6)</f>
        <v>418920.3125</v>
      </c>
    </row>
    <row r="36" spans="1:7" x14ac:dyDescent="0.2">
      <c r="A36" s="175" t="s">
        <v>250</v>
      </c>
      <c r="B36" s="301" t="s">
        <v>41</v>
      </c>
      <c r="C36" s="303">
        <v>1938654.35</v>
      </c>
      <c r="D36" s="303">
        <v>2190484</v>
      </c>
      <c r="E36" s="303">
        <v>2264466.7800000003</v>
      </c>
      <c r="F36" s="302">
        <f>+L.2!E41</f>
        <v>2332400.7799999998</v>
      </c>
      <c r="G36" s="302">
        <f>+L.2!F41</f>
        <v>2402372.8000000003</v>
      </c>
    </row>
    <row r="37" spans="1:7" x14ac:dyDescent="0.2">
      <c r="A37" s="175" t="s">
        <v>251</v>
      </c>
      <c r="B37" s="301"/>
      <c r="C37" s="303">
        <v>354519.25</v>
      </c>
      <c r="D37" s="303">
        <v>350417.33</v>
      </c>
      <c r="E37" s="303">
        <v>317266.46000000002</v>
      </c>
      <c r="F37" s="302">
        <v>317328.41000000003</v>
      </c>
      <c r="G37" s="302">
        <f>+F37*(1+$G$6)</f>
        <v>326848.26230000006</v>
      </c>
    </row>
    <row r="38" spans="1:7" x14ac:dyDescent="0.2">
      <c r="A38" s="300" t="s">
        <v>252</v>
      </c>
      <c r="B38" s="309" t="s">
        <v>47</v>
      </c>
      <c r="C38" s="303">
        <v>879130.57</v>
      </c>
      <c r="D38" s="303">
        <v>687708.36000000022</v>
      </c>
      <c r="E38" s="303">
        <v>605712.08000000007</v>
      </c>
      <c r="F38" s="302">
        <f>+M.1!E13</f>
        <v>741418</v>
      </c>
      <c r="G38" s="302">
        <f>+M.1!F13</f>
        <v>724183.66999999981</v>
      </c>
    </row>
    <row r="39" spans="1:7" x14ac:dyDescent="0.2">
      <c r="A39" s="300" t="s">
        <v>253</v>
      </c>
      <c r="B39" s="301"/>
      <c r="C39" s="303">
        <v>1236491.71</v>
      </c>
      <c r="D39" s="303">
        <v>1420939.08</v>
      </c>
      <c r="E39" s="303">
        <v>1448191.24</v>
      </c>
      <c r="F39" s="302">
        <v>1701155.8675670004</v>
      </c>
      <c r="G39" s="302">
        <v>1728909.1990560004</v>
      </c>
    </row>
    <row r="40" spans="1:7" x14ac:dyDescent="0.2">
      <c r="A40" s="175" t="s">
        <v>254</v>
      </c>
      <c r="B40" s="301" t="s">
        <v>41</v>
      </c>
      <c r="C40" s="303">
        <v>743727.72</v>
      </c>
      <c r="D40" s="303">
        <v>884268.81</v>
      </c>
      <c r="E40" s="303">
        <v>1230658.28</v>
      </c>
      <c r="F40" s="302">
        <f>+L.2!E71</f>
        <v>1267578.04</v>
      </c>
      <c r="G40" s="302">
        <f>+L.2!F71</f>
        <v>1305605.3812000002</v>
      </c>
    </row>
    <row r="41" spans="1:7" x14ac:dyDescent="0.2">
      <c r="A41" s="300" t="s">
        <v>255</v>
      </c>
      <c r="B41" s="301"/>
      <c r="C41" s="303">
        <v>414186.16</v>
      </c>
      <c r="D41" s="303">
        <v>443307.32</v>
      </c>
      <c r="E41" s="303">
        <v>468234.07999999996</v>
      </c>
      <c r="F41" s="302">
        <v>445216.98</v>
      </c>
      <c r="G41" s="302">
        <f>+F41*(1+$G$6)</f>
        <v>458573.48940000002</v>
      </c>
    </row>
    <row r="42" spans="1:7" x14ac:dyDescent="0.2">
      <c r="A42" s="175" t="s">
        <v>256</v>
      </c>
      <c r="B42" s="301"/>
      <c r="C42" s="303">
        <v>1109760.3500000001</v>
      </c>
      <c r="D42" s="303">
        <v>1772891.16</v>
      </c>
      <c r="E42" s="303">
        <v>2391896.11</v>
      </c>
      <c r="F42" s="302">
        <v>2281439.21</v>
      </c>
      <c r="G42" s="302">
        <f>+F42*(1+$G$6)</f>
        <v>2349882.3862999999</v>
      </c>
    </row>
    <row r="43" spans="1:7" x14ac:dyDescent="0.2">
      <c r="A43" s="175" t="s">
        <v>257</v>
      </c>
      <c r="B43" s="301"/>
      <c r="C43" s="303">
        <v>1378736.23</v>
      </c>
      <c r="D43" s="303">
        <v>1378026.77</v>
      </c>
      <c r="E43" s="303">
        <v>1448721.63</v>
      </c>
      <c r="F43" s="302">
        <v>1507856.8900000001</v>
      </c>
      <c r="G43" s="302">
        <f>E43/E15*G15</f>
        <v>1755250.7660461741</v>
      </c>
    </row>
    <row r="44" spans="1:7" x14ac:dyDescent="0.2">
      <c r="A44" s="311" t="s">
        <v>258</v>
      </c>
      <c r="B44" s="309" t="s">
        <v>49</v>
      </c>
      <c r="C44" s="303">
        <v>225681.29</v>
      </c>
      <c r="D44" s="303">
        <v>263341.55</v>
      </c>
      <c r="E44" s="303">
        <v>289192.40965561342</v>
      </c>
      <c r="F44" s="302">
        <f>+M.2!E11</f>
        <v>298735.75917424861</v>
      </c>
      <c r="G44" s="302">
        <f>+M.2!F11</f>
        <v>308594.03922699881</v>
      </c>
    </row>
    <row r="45" spans="1:7" x14ac:dyDescent="0.2">
      <c r="A45" s="175" t="s">
        <v>259</v>
      </c>
      <c r="B45" s="301"/>
      <c r="C45" s="303">
        <v>423508.78</v>
      </c>
      <c r="D45" s="303">
        <v>410066.74</v>
      </c>
      <c r="E45" s="303">
        <v>427505.74</v>
      </c>
      <c r="F45" s="302">
        <v>438336.65</v>
      </c>
      <c r="G45" s="302">
        <f>(F45*(1+$G$6))+127000</f>
        <v>578486.74950000003</v>
      </c>
    </row>
    <row r="46" spans="1:7" x14ac:dyDescent="0.2">
      <c r="A46" s="300" t="s">
        <v>260</v>
      </c>
      <c r="B46" s="301" t="s">
        <v>41</v>
      </c>
      <c r="C46" s="303">
        <v>608730.29</v>
      </c>
      <c r="D46" s="303">
        <v>751879.4</v>
      </c>
      <c r="E46" s="303">
        <v>813489.57000000007</v>
      </c>
      <c r="F46" s="302">
        <v>819688.47</v>
      </c>
      <c r="G46" s="302">
        <f>+L.2!F55</f>
        <v>844278.91810000013</v>
      </c>
    </row>
    <row r="47" spans="1:7" x14ac:dyDescent="0.2">
      <c r="A47" s="175" t="s">
        <v>261</v>
      </c>
      <c r="B47" s="301"/>
      <c r="C47" s="303">
        <v>388586.81</v>
      </c>
      <c r="D47" s="303">
        <v>402854.1</v>
      </c>
      <c r="E47" s="303">
        <v>446375.94</v>
      </c>
      <c r="F47" s="302">
        <v>482901.17000000004</v>
      </c>
      <c r="G47" s="302">
        <f>+F47*(1+$G$6)</f>
        <v>497388.20510000008</v>
      </c>
    </row>
    <row r="48" spans="1:7" x14ac:dyDescent="0.2">
      <c r="A48" s="312" t="s">
        <v>262</v>
      </c>
      <c r="B48" s="301"/>
      <c r="C48" s="303">
        <v>-51440.36</v>
      </c>
      <c r="D48" s="303">
        <v>-54749.97</v>
      </c>
      <c r="E48" s="303">
        <v>-13749.99</v>
      </c>
      <c r="F48" s="302">
        <v>-56000</v>
      </c>
      <c r="G48" s="302">
        <f>+F48*(1+$G$6)</f>
        <v>-57680</v>
      </c>
    </row>
    <row r="49" spans="1:7" x14ac:dyDescent="0.2">
      <c r="A49" s="300" t="s">
        <v>263</v>
      </c>
      <c r="B49" s="301"/>
      <c r="C49" s="303">
        <v>1971502.86</v>
      </c>
      <c r="D49" s="303">
        <v>2066037.52</v>
      </c>
      <c r="E49" s="303">
        <v>1702900.3099999998</v>
      </c>
      <c r="F49" s="302">
        <v>1753900</v>
      </c>
      <c r="G49" s="302">
        <v>1999189</v>
      </c>
    </row>
    <row r="50" spans="1:7" ht="14.25" customHeight="1" x14ac:dyDescent="0.2">
      <c r="A50" s="313" t="s">
        <v>14</v>
      </c>
      <c r="B50" s="314"/>
      <c r="C50" s="316">
        <f t="shared" ref="C50:G50" si="1">SUM(C15:C49)</f>
        <v>243538112.75399998</v>
      </c>
      <c r="D50" s="316">
        <f t="shared" si="1"/>
        <v>257276343.42600006</v>
      </c>
      <c r="E50" s="316">
        <f t="shared" si="1"/>
        <v>261310600.11508676</v>
      </c>
      <c r="F50" s="315">
        <f t="shared" si="1"/>
        <v>277008294.99383795</v>
      </c>
      <c r="G50" s="315">
        <f t="shared" si="1"/>
        <v>310210540.78724152</v>
      </c>
    </row>
    <row r="51" spans="1:7" x14ac:dyDescent="0.2">
      <c r="A51" s="318"/>
      <c r="B51" s="319"/>
      <c r="C51" s="317"/>
      <c r="D51" s="317"/>
      <c r="E51" s="317"/>
      <c r="F51" s="320"/>
      <c r="G51" s="320"/>
    </row>
    <row r="52" spans="1:7" x14ac:dyDescent="0.2">
      <c r="A52" s="321" t="s">
        <v>264</v>
      </c>
      <c r="C52" s="155"/>
      <c r="D52" s="155"/>
      <c r="E52" s="155"/>
    </row>
    <row r="53" spans="1:7" x14ac:dyDescent="0.2">
      <c r="A53" s="322" t="s">
        <v>266</v>
      </c>
      <c r="C53" s="70">
        <f t="shared" ref="C53:G54" si="2">-C26</f>
        <v>-37755912.079999998</v>
      </c>
      <c r="D53" s="70">
        <f t="shared" si="2"/>
        <v>-39596954.165999994</v>
      </c>
      <c r="E53" s="70">
        <f t="shared" si="2"/>
        <v>-41476565.477299996</v>
      </c>
      <c r="F53" s="70">
        <f t="shared" si="2"/>
        <v>-42183927.430799983</v>
      </c>
      <c r="G53" s="70">
        <f t="shared" si="2"/>
        <v>-49169174.870344818</v>
      </c>
    </row>
    <row r="54" spans="1:7" x14ac:dyDescent="0.2">
      <c r="A54" s="322" t="s">
        <v>107</v>
      </c>
      <c r="C54" s="70">
        <f t="shared" si="2"/>
        <v>-55832047.923999995</v>
      </c>
      <c r="D54" s="70">
        <f t="shared" si="2"/>
        <v>-61255697.339999996</v>
      </c>
      <c r="E54" s="70">
        <f t="shared" si="2"/>
        <v>-62741858.219299994</v>
      </c>
      <c r="F54" s="70">
        <f t="shared" si="2"/>
        <v>-63844859.05466</v>
      </c>
      <c r="G54" s="70">
        <f t="shared" si="2"/>
        <v>-76234661.606618389</v>
      </c>
    </row>
    <row r="55" spans="1:7" x14ac:dyDescent="0.2">
      <c r="A55" s="322" t="s">
        <v>108</v>
      </c>
      <c r="C55" s="323">
        <f>-L.2!B26</f>
        <v>-1556645.5229268288</v>
      </c>
      <c r="D55" s="323">
        <f>-L.2!C26</f>
        <v>-1562598.3900000001</v>
      </c>
      <c r="E55" s="323">
        <f>-L.2!D26</f>
        <v>-1592394</v>
      </c>
      <c r="F55" s="323">
        <f>-L.2!E26</f>
        <v>-1640165.81</v>
      </c>
      <c r="G55" s="323">
        <f>-L.2!F26</f>
        <v>-1646704.7900000003</v>
      </c>
    </row>
    <row r="56" spans="1:7" ht="6" customHeight="1" x14ac:dyDescent="0.2">
      <c r="A56" s="322"/>
      <c r="C56" s="70"/>
      <c r="D56" s="70"/>
      <c r="E56" s="70"/>
      <c r="F56" s="70"/>
      <c r="G56" s="70"/>
    </row>
    <row r="57" spans="1:7" ht="13.5" thickBot="1" x14ac:dyDescent="0.25">
      <c r="A57" s="322" t="s">
        <v>101</v>
      </c>
      <c r="C57" s="248">
        <f t="shared" ref="C57:F57" si="3">SUM(C50:C56)</f>
        <v>148393507.22707313</v>
      </c>
      <c r="D57" s="248">
        <f t="shared" si="3"/>
        <v>154861093.53000006</v>
      </c>
      <c r="E57" s="248">
        <f t="shared" si="3"/>
        <v>155499782.41848677</v>
      </c>
      <c r="F57" s="248">
        <f t="shared" si="3"/>
        <v>169339342.69837797</v>
      </c>
      <c r="G57" s="70">
        <f>SUM(G50:G56)</f>
        <v>183159999.5202783</v>
      </c>
    </row>
    <row r="58" spans="1:7" ht="13.5" thickTop="1" x14ac:dyDescent="0.2">
      <c r="G58" s="324"/>
    </row>
    <row r="59" spans="1:7" outlineLevel="1" x14ac:dyDescent="0.2"/>
  </sheetData>
  <mergeCells count="1">
    <mergeCell ref="C7:E7"/>
  </mergeCells>
  <pageMargins left="0.74" right="0.75" top="0.75" bottom="0.5" header="0.5" footer="0.5"/>
  <pageSetup scale="85" fitToHeight="2" orientation="portrait" r:id="rId1"/>
  <headerFooter alignWithMargins="0">
    <oddFooter>&amp;L&amp;KFF0000Final Rate Application&amp;CPage &amp;P of &amp;N&amp;R02/10/2017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outlinePr showOutlineSymbols="0"/>
  </sheetPr>
  <dimension ref="A1:I80"/>
  <sheetViews>
    <sheetView zoomScaleNormal="100" zoomScaleSheetLayoutView="115" workbookViewId="0">
      <pane xSplit="1" ySplit="7" topLeftCell="B8" activePane="bottomRight" state="frozen"/>
      <selection sqref="A1:DL181"/>
      <selection pane="topRight" sqref="A1:DL181"/>
      <selection pane="bottomLeft" sqref="A1:DL181"/>
      <selection pane="bottomRight" activeCell="B8" sqref="B8"/>
    </sheetView>
  </sheetViews>
  <sheetFormatPr defaultRowHeight="12.75" x14ac:dyDescent="0.2"/>
  <cols>
    <col min="1" max="1" width="41.5703125" style="143" customWidth="1"/>
    <col min="2" max="4" width="16.28515625" style="143" customWidth="1"/>
    <col min="5" max="5" width="13.28515625" style="143" customWidth="1"/>
    <col min="6" max="6" width="19" style="273" customWidth="1"/>
    <col min="7" max="7" width="13.85546875" style="273" customWidth="1"/>
    <col min="8" max="8" width="18.5703125" style="273" customWidth="1"/>
    <col min="9" max="9" width="1.7109375" style="143" customWidth="1"/>
    <col min="10" max="16384" width="9.140625" style="143"/>
  </cols>
  <sheetData>
    <row r="1" spans="1:9" x14ac:dyDescent="0.2">
      <c r="A1" s="267" t="str">
        <f>B.2!$A$2</f>
        <v>Recology Sunset Scavenger/Recology Golden Gate</v>
      </c>
      <c r="E1" s="326"/>
      <c r="F1" s="327"/>
    </row>
    <row r="2" spans="1:9" x14ac:dyDescent="0.2">
      <c r="A2" s="328" t="s">
        <v>268</v>
      </c>
      <c r="E2" s="329"/>
      <c r="F2" s="327"/>
    </row>
    <row r="3" spans="1:9" x14ac:dyDescent="0.2">
      <c r="A3" s="269" t="s">
        <v>16</v>
      </c>
      <c r="F3" s="330"/>
    </row>
    <row r="4" spans="1:9" ht="12.75" customHeight="1" x14ac:dyDescent="0.2">
      <c r="A4" s="331"/>
      <c r="B4" s="155"/>
      <c r="C4" s="155"/>
      <c r="D4" s="155"/>
      <c r="F4" s="194"/>
    </row>
    <row r="5" spans="1:9" ht="27" customHeight="1" x14ac:dyDescent="0.2">
      <c r="A5" s="332"/>
      <c r="B5" s="333"/>
      <c r="C5" s="333"/>
      <c r="D5" s="333"/>
    </row>
    <row r="6" spans="1:9" ht="16.5" customHeight="1" x14ac:dyDescent="0.2">
      <c r="A6" s="334"/>
      <c r="B6" s="1083" t="s">
        <v>216</v>
      </c>
      <c r="C6" s="1083"/>
      <c r="D6" s="1084"/>
      <c r="E6" s="1085" t="s">
        <v>269</v>
      </c>
      <c r="F6" s="1086"/>
      <c r="G6" s="1087" t="s">
        <v>267</v>
      </c>
      <c r="H6" s="1088"/>
    </row>
    <row r="7" spans="1:9" ht="16.5" customHeight="1" thickBot="1" x14ac:dyDescent="0.25">
      <c r="A7" s="335"/>
      <c r="B7" s="336" t="s">
        <v>270</v>
      </c>
      <c r="C7" s="337" t="s">
        <v>271</v>
      </c>
      <c r="D7" s="338" t="s">
        <v>272</v>
      </c>
      <c r="E7" s="339" t="s">
        <v>132</v>
      </c>
      <c r="F7" s="340" t="s">
        <v>273</v>
      </c>
      <c r="G7" s="341" t="s">
        <v>132</v>
      </c>
      <c r="H7" s="342" t="str">
        <f>+B.2!B8</f>
        <v>RY 2018</v>
      </c>
    </row>
    <row r="8" spans="1:9" x14ac:dyDescent="0.2">
      <c r="A8" s="343" t="s">
        <v>274</v>
      </c>
      <c r="B8" s="70"/>
      <c r="C8" s="70"/>
      <c r="D8" s="344"/>
      <c r="E8" s="175"/>
      <c r="F8" s="345"/>
      <c r="G8" s="169"/>
      <c r="H8" s="346"/>
    </row>
    <row r="9" spans="1:9" x14ac:dyDescent="0.2">
      <c r="A9" s="351" t="s">
        <v>275</v>
      </c>
      <c r="B9" s="70">
        <v>140922</v>
      </c>
      <c r="C9" s="70">
        <v>141192.41666666666</v>
      </c>
      <c r="D9" s="350">
        <v>140781</v>
      </c>
      <c r="E9" s="175">
        <v>70</v>
      </c>
      <c r="F9" s="350">
        <f>D9+E9</f>
        <v>140851</v>
      </c>
      <c r="G9" s="175">
        <v>200</v>
      </c>
      <c r="H9" s="350">
        <f>+G9+F9</f>
        <v>141051</v>
      </c>
      <c r="I9" s="150"/>
    </row>
    <row r="10" spans="1:9" x14ac:dyDescent="0.2">
      <c r="A10" s="351"/>
      <c r="B10" s="70"/>
      <c r="C10" s="70"/>
      <c r="D10" s="350"/>
      <c r="E10" s="175"/>
      <c r="F10" s="350"/>
      <c r="G10" s="175"/>
      <c r="H10" s="350"/>
      <c r="I10" s="150"/>
    </row>
    <row r="11" spans="1:9" x14ac:dyDescent="0.2">
      <c r="A11" s="351" t="s">
        <v>276</v>
      </c>
      <c r="B11" s="298">
        <v>65363185.617370136</v>
      </c>
      <c r="C11" s="298">
        <v>68002239.580254138</v>
      </c>
      <c r="D11" s="352">
        <v>69078753.492864788</v>
      </c>
      <c r="E11" s="353">
        <f>+F11-D11</f>
        <v>1098352.1805365533</v>
      </c>
      <c r="F11" s="352">
        <f>+D11*(1+0.0159)</f>
        <v>70177105.673401341</v>
      </c>
      <c r="G11" s="353">
        <f>+H11-F11</f>
        <v>-935648.35023517907</v>
      </c>
      <c r="H11" s="352">
        <f>+H58</f>
        <v>69241457.323166162</v>
      </c>
      <c r="I11" s="150"/>
    </row>
    <row r="12" spans="1:9" x14ac:dyDescent="0.2">
      <c r="A12" s="354" t="s">
        <v>277</v>
      </c>
      <c r="B12" s="355">
        <f>IF(B9=0,"",B11/B9)</f>
        <v>463.82527651729424</v>
      </c>
      <c r="C12" s="355">
        <f t="shared" ref="C12" si="0">IF(C9=0,"",C11/C9)</f>
        <v>481.62812979394533</v>
      </c>
      <c r="D12" s="355">
        <f>IF(D9=0,"",D11/D9)</f>
        <v>490.68236120545237</v>
      </c>
      <c r="E12" s="357"/>
      <c r="F12" s="356">
        <f>IF(F9=0,"",F11/F9)</f>
        <v>498.23647452557202</v>
      </c>
      <c r="G12" s="357"/>
      <c r="H12" s="356">
        <f>IF(H9=0,"",H11/H9)</f>
        <v>490.89660706528957</v>
      </c>
      <c r="I12" s="150"/>
    </row>
    <row r="13" spans="1:9" ht="9" customHeight="1" x14ac:dyDescent="0.2">
      <c r="A13" s="351"/>
      <c r="B13" s="70"/>
      <c r="C13" s="70"/>
      <c r="D13" s="350"/>
      <c r="E13" s="175"/>
      <c r="F13" s="350"/>
      <c r="G13" s="175"/>
      <c r="H13" s="350"/>
      <c r="I13" s="150"/>
    </row>
    <row r="14" spans="1:9" x14ac:dyDescent="0.2">
      <c r="A14" s="358" t="s">
        <v>278</v>
      </c>
      <c r="B14" s="206"/>
      <c r="C14" s="206"/>
      <c r="D14" s="348"/>
      <c r="E14" s="347"/>
      <c r="F14" s="348"/>
      <c r="G14" s="347"/>
      <c r="H14" s="348"/>
      <c r="I14" s="150"/>
    </row>
    <row r="15" spans="1:9" x14ac:dyDescent="0.2">
      <c r="A15" s="351" t="s">
        <v>275</v>
      </c>
      <c r="B15" s="70">
        <v>8499</v>
      </c>
      <c r="C15" s="70">
        <v>8285.6666666666661</v>
      </c>
      <c r="D15" s="350">
        <v>8311</v>
      </c>
      <c r="E15" s="175">
        <v>20</v>
      </c>
      <c r="F15" s="350">
        <f>+D15+E15</f>
        <v>8331</v>
      </c>
      <c r="G15" s="175">
        <v>25</v>
      </c>
      <c r="H15" s="350">
        <f>F15+G15</f>
        <v>8356</v>
      </c>
      <c r="I15" s="150"/>
    </row>
    <row r="16" spans="1:9" x14ac:dyDescent="0.2">
      <c r="A16" s="351"/>
      <c r="B16" s="70"/>
      <c r="C16" s="70"/>
      <c r="D16" s="350"/>
      <c r="E16" s="175"/>
      <c r="F16" s="350"/>
      <c r="G16" s="175"/>
      <c r="H16" s="350"/>
      <c r="I16" s="150"/>
    </row>
    <row r="17" spans="1:9" x14ac:dyDescent="0.2">
      <c r="A17" s="359" t="s">
        <v>276</v>
      </c>
      <c r="B17" s="298">
        <v>50254173.00584507</v>
      </c>
      <c r="C17" s="298">
        <v>54047614.159976386</v>
      </c>
      <c r="D17" s="352">
        <v>54876399.446299896</v>
      </c>
      <c r="E17" s="353">
        <f>+F17-D17</f>
        <v>989260.81043788046</v>
      </c>
      <c r="F17" s="352">
        <v>55865660.256737776</v>
      </c>
      <c r="G17" s="353">
        <f>+H17-F17</f>
        <v>-734814.92099552602</v>
      </c>
      <c r="H17" s="352">
        <f>+H64</f>
        <v>55130845.33574225</v>
      </c>
      <c r="I17" s="150"/>
    </row>
    <row r="18" spans="1:9" x14ac:dyDescent="0.2">
      <c r="A18" s="354" t="s">
        <v>277</v>
      </c>
      <c r="B18" s="355">
        <f t="shared" ref="B18:D18" si="1">IF(B15=0,"",B17/B15)</f>
        <v>5912.9512890746055</v>
      </c>
      <c r="C18" s="355">
        <f t="shared" si="1"/>
        <v>6523.0254045109696</v>
      </c>
      <c r="D18" s="355">
        <f t="shared" si="1"/>
        <v>6602.8636080254955</v>
      </c>
      <c r="E18" s="357"/>
      <c r="F18" s="356">
        <f>IF(F15=0,"",F17/F15)</f>
        <v>6705.756842724496</v>
      </c>
      <c r="G18" s="357"/>
      <c r="H18" s="356">
        <f>IF(H15=0,"",H17/H15)</f>
        <v>6597.7555452061097</v>
      </c>
      <c r="I18" s="150"/>
    </row>
    <row r="19" spans="1:9" x14ac:dyDescent="0.2">
      <c r="A19" s="351"/>
      <c r="B19" s="70"/>
      <c r="C19" s="70"/>
      <c r="D19" s="350"/>
      <c r="E19" s="175"/>
      <c r="F19" s="350"/>
      <c r="G19" s="175"/>
      <c r="H19" s="350"/>
      <c r="I19" s="150"/>
    </row>
    <row r="20" spans="1:9" x14ac:dyDescent="0.2">
      <c r="A20" s="358" t="s">
        <v>159</v>
      </c>
      <c r="B20" s="206"/>
      <c r="C20" s="206"/>
      <c r="D20" s="348"/>
      <c r="E20" s="347"/>
      <c r="F20" s="348"/>
      <c r="G20" s="347"/>
      <c r="H20" s="348"/>
      <c r="I20" s="150"/>
    </row>
    <row r="21" spans="1:9" x14ac:dyDescent="0.2">
      <c r="A21" s="351" t="s">
        <v>275</v>
      </c>
      <c r="B21" s="70">
        <v>16679</v>
      </c>
      <c r="C21" s="70">
        <v>16860.166666666664</v>
      </c>
      <c r="D21" s="350">
        <v>16171</v>
      </c>
      <c r="E21" s="175">
        <f>F21-D21</f>
        <v>399.05555555555475</v>
      </c>
      <c r="F21" s="350">
        <f>AVERAGE(B21:D21)</f>
        <v>16570.055555555555</v>
      </c>
      <c r="G21" s="175">
        <v>200</v>
      </c>
      <c r="H21" s="350">
        <f>F21+G21</f>
        <v>16770.055555555555</v>
      </c>
      <c r="I21" s="150"/>
    </row>
    <row r="22" spans="1:9" x14ac:dyDescent="0.2">
      <c r="A22" s="351"/>
      <c r="B22" s="70"/>
      <c r="C22" s="70"/>
      <c r="D22" s="350"/>
      <c r="E22" s="175"/>
      <c r="F22" s="350"/>
      <c r="G22" s="175"/>
      <c r="H22" s="350"/>
      <c r="I22" s="150"/>
    </row>
    <row r="23" spans="1:9" x14ac:dyDescent="0.2">
      <c r="A23" s="359" t="s">
        <v>276</v>
      </c>
      <c r="B23" s="298">
        <v>105594055.78529906</v>
      </c>
      <c r="C23" s="298">
        <v>110329965.76678719</v>
      </c>
      <c r="D23" s="352">
        <v>114423735.21987595</v>
      </c>
      <c r="E23" s="353">
        <f>+F23-D23</f>
        <v>3583863.7301240563</v>
      </c>
      <c r="F23" s="352">
        <v>118007598.95</v>
      </c>
      <c r="G23" s="353">
        <f>+H23-F23</f>
        <v>1503710.3040817529</v>
      </c>
      <c r="H23" s="352">
        <f>+H70</f>
        <v>119511309.25408176</v>
      </c>
      <c r="I23" s="150"/>
    </row>
    <row r="24" spans="1:9" x14ac:dyDescent="0.2">
      <c r="A24" s="354" t="s">
        <v>277</v>
      </c>
      <c r="B24" s="355">
        <f t="shared" ref="B24:D24" si="2">IF(B21=0,"",B23/B21)</f>
        <v>6330.9584378739173</v>
      </c>
      <c r="C24" s="355">
        <f t="shared" si="2"/>
        <v>6543.8241476529811</v>
      </c>
      <c r="D24" s="355">
        <f t="shared" si="2"/>
        <v>7075.8601954038677</v>
      </c>
      <c r="E24" s="357"/>
      <c r="F24" s="356">
        <f>IF(F21=0,"",F23/F21)</f>
        <v>7121.738279895796</v>
      </c>
      <c r="G24" s="357"/>
      <c r="H24" s="356">
        <f>IF(H21=0,"",H23/H21)</f>
        <v>7126.4706821135278</v>
      </c>
      <c r="I24" s="150"/>
    </row>
    <row r="25" spans="1:9" x14ac:dyDescent="0.2">
      <c r="A25" s="351"/>
      <c r="B25" s="70"/>
      <c r="C25" s="70"/>
      <c r="D25" s="350"/>
      <c r="E25" s="175"/>
      <c r="F25" s="360"/>
      <c r="G25" s="175"/>
      <c r="H25" s="350"/>
      <c r="I25" s="150"/>
    </row>
    <row r="26" spans="1:9" x14ac:dyDescent="0.2">
      <c r="A26" s="358" t="s">
        <v>279</v>
      </c>
      <c r="B26" s="206"/>
      <c r="C26" s="206"/>
      <c r="D26" s="348"/>
      <c r="E26" s="347"/>
      <c r="F26" s="348"/>
      <c r="G26" s="347"/>
      <c r="H26" s="348"/>
      <c r="I26" s="150"/>
    </row>
    <row r="27" spans="1:9" x14ac:dyDescent="0.2">
      <c r="A27" s="351" t="s">
        <v>275</v>
      </c>
      <c r="B27" s="70">
        <v>225</v>
      </c>
      <c r="C27" s="70">
        <v>222.44444444444446</v>
      </c>
      <c r="D27" s="350">
        <v>223</v>
      </c>
      <c r="E27" s="175">
        <v>2</v>
      </c>
      <c r="F27" s="350">
        <f>D27+E27</f>
        <v>225</v>
      </c>
      <c r="G27" s="175">
        <v>3</v>
      </c>
      <c r="H27" s="350">
        <f>F27+G27</f>
        <v>228</v>
      </c>
      <c r="I27" s="150"/>
    </row>
    <row r="28" spans="1:9" x14ac:dyDescent="0.2">
      <c r="A28" s="351"/>
      <c r="B28" s="70"/>
      <c r="C28" s="70"/>
      <c r="D28" s="350"/>
      <c r="E28" s="175"/>
      <c r="F28" s="350"/>
      <c r="G28" s="175"/>
      <c r="H28" s="350"/>
      <c r="I28" s="150"/>
    </row>
    <row r="29" spans="1:9" x14ac:dyDescent="0.2">
      <c r="A29" s="359" t="s">
        <v>276</v>
      </c>
      <c r="B29" s="298">
        <v>22577096.425715439</v>
      </c>
      <c r="C29" s="298">
        <v>23663415.992982291</v>
      </c>
      <c r="D29" s="352">
        <v>25750842.080959395</v>
      </c>
      <c r="E29" s="353">
        <f>+F29-D29</f>
        <v>604671.98959001526</v>
      </c>
      <c r="F29" s="352">
        <v>26355514.07054941</v>
      </c>
      <c r="G29" s="353">
        <f>+H29-F29</f>
        <v>-63014.504590045661</v>
      </c>
      <c r="H29" s="352">
        <f>+H76</f>
        <v>26292499.565959364</v>
      </c>
      <c r="I29" s="150"/>
    </row>
    <row r="30" spans="1:9" x14ac:dyDescent="0.2">
      <c r="A30" s="354" t="s">
        <v>277</v>
      </c>
      <c r="B30" s="355">
        <f t="shared" ref="B30:D30" si="3">IF(B27=0,"",B29/B27)</f>
        <v>100342.65078095751</v>
      </c>
      <c r="C30" s="355">
        <f t="shared" si="3"/>
        <v>106378.99297544485</v>
      </c>
      <c r="D30" s="355">
        <f t="shared" si="3"/>
        <v>115474.6281657372</v>
      </c>
      <c r="E30" s="357"/>
      <c r="F30" s="356">
        <f>IF(F27=0,"",F29/F27)</f>
        <v>117135.6180913307</v>
      </c>
      <c r="G30" s="357"/>
      <c r="H30" s="356">
        <f>IF(H27=0,"",H29/H27)</f>
        <v>115317.98055245336</v>
      </c>
      <c r="I30" s="150"/>
    </row>
    <row r="31" spans="1:9" ht="6.75" customHeight="1" x14ac:dyDescent="0.2">
      <c r="A31" s="351"/>
      <c r="B31" s="70"/>
      <c r="C31" s="70"/>
      <c r="D31" s="70"/>
      <c r="E31" s="175"/>
      <c r="F31" s="350"/>
      <c r="G31" s="175"/>
      <c r="H31" s="350"/>
      <c r="I31" s="150"/>
    </row>
    <row r="32" spans="1:9" x14ac:dyDescent="0.2">
      <c r="A32" s="361" t="s">
        <v>280</v>
      </c>
      <c r="B32" s="362">
        <f>+B29+B23+B17+B11</f>
        <v>243788510.83422971</v>
      </c>
      <c r="C32" s="362">
        <f t="shared" ref="C32:G32" si="4">+C29+C23+C17+C11</f>
        <v>256043235.5</v>
      </c>
      <c r="D32" s="362">
        <f t="shared" si="4"/>
        <v>264129730.24000001</v>
      </c>
      <c r="E32" s="362">
        <f t="shared" si="4"/>
        <v>6276148.7106885053</v>
      </c>
      <c r="F32" s="363">
        <f>+F29+F23+F17+F11</f>
        <v>270405878.95068854</v>
      </c>
      <c r="G32" s="362">
        <f t="shared" si="4"/>
        <v>-229767.47173899785</v>
      </c>
      <c r="H32" s="363">
        <f>+H29+H23+H17+H11</f>
        <v>270176111.47894955</v>
      </c>
      <c r="I32" s="150"/>
    </row>
    <row r="33" spans="1:9" x14ac:dyDescent="0.2">
      <c r="A33" s="351"/>
      <c r="B33" s="70"/>
      <c r="C33" s="70"/>
      <c r="D33" s="350"/>
      <c r="E33" s="175"/>
      <c r="F33" s="350"/>
      <c r="G33" s="175"/>
      <c r="H33" s="350"/>
      <c r="I33" s="150"/>
    </row>
    <row r="34" spans="1:9" x14ac:dyDescent="0.2">
      <c r="A34" s="334" t="s">
        <v>281</v>
      </c>
      <c r="B34" s="206"/>
      <c r="C34" s="206"/>
      <c r="D34" s="348"/>
      <c r="E34" s="347"/>
      <c r="F34" s="365"/>
      <c r="G34" s="347"/>
      <c r="H34" s="348"/>
      <c r="I34" s="150"/>
    </row>
    <row r="35" spans="1:9" x14ac:dyDescent="0.2">
      <c r="A35" s="351" t="s">
        <v>282</v>
      </c>
      <c r="B35" s="298">
        <v>0</v>
      </c>
      <c r="C35" s="298">
        <v>0</v>
      </c>
      <c r="D35" s="352">
        <v>0</v>
      </c>
      <c r="E35" s="353">
        <v>0</v>
      </c>
      <c r="F35" s="352">
        <v>0</v>
      </c>
      <c r="G35" s="353"/>
      <c r="H35" s="352">
        <v>0</v>
      </c>
      <c r="I35" s="150"/>
    </row>
    <row r="36" spans="1:9" x14ac:dyDescent="0.2">
      <c r="A36" s="351" t="s">
        <v>283</v>
      </c>
      <c r="B36" s="70">
        <v>16231728.75</v>
      </c>
      <c r="C36" s="70">
        <v>18735909.41</v>
      </c>
      <c r="D36" s="350">
        <v>20265533.659999996</v>
      </c>
      <c r="E36" s="175">
        <f>+F36-D36</f>
        <v>1131067.3400000036</v>
      </c>
      <c r="F36" s="350">
        <v>21396601</v>
      </c>
      <c r="G36" s="353">
        <f>H36-F36</f>
        <v>2139660.1000000015</v>
      </c>
      <c r="H36" s="350">
        <f>+F36*1.1</f>
        <v>23536261.100000001</v>
      </c>
      <c r="I36" s="150"/>
    </row>
    <row r="37" spans="1:9" x14ac:dyDescent="0.2">
      <c r="A37" s="366" t="s">
        <v>284</v>
      </c>
      <c r="B37" s="70">
        <v>956463.30999999994</v>
      </c>
      <c r="C37" s="70">
        <v>1267710.6499999999</v>
      </c>
      <c r="D37" s="350">
        <v>1689815.9500000002</v>
      </c>
      <c r="E37" s="175">
        <f>+F37-D37</f>
        <v>124522.15999999968</v>
      </c>
      <c r="F37" s="350">
        <v>1814338.1099999999</v>
      </c>
      <c r="G37" s="353">
        <f>H37-F37</f>
        <v>54430.143300000113</v>
      </c>
      <c r="H37" s="350">
        <f>+F37*1.03</f>
        <v>1868768.2533</v>
      </c>
      <c r="I37" s="150"/>
    </row>
    <row r="38" spans="1:9" x14ac:dyDescent="0.2">
      <c r="A38" s="351" t="s">
        <v>285</v>
      </c>
      <c r="B38" s="70">
        <v>266890.5</v>
      </c>
      <c r="C38" s="70">
        <v>290445.2</v>
      </c>
      <c r="D38" s="350">
        <v>277166.04000000004</v>
      </c>
      <c r="E38" s="175">
        <f t="shared" ref="E38:E40" si="5">+F38-D38</f>
        <v>39281.29999999993</v>
      </c>
      <c r="F38" s="350">
        <v>316447.33999999997</v>
      </c>
      <c r="G38" s="353">
        <f>H38-F38</f>
        <v>0</v>
      </c>
      <c r="H38" s="350">
        <f>+F38</f>
        <v>316447.33999999997</v>
      </c>
      <c r="I38" s="150"/>
    </row>
    <row r="39" spans="1:9" x14ac:dyDescent="0.2">
      <c r="A39" s="367" t="s">
        <v>286</v>
      </c>
      <c r="B39" s="70">
        <v>526138.61</v>
      </c>
      <c r="C39" s="70">
        <v>510133.16</v>
      </c>
      <c r="D39" s="70">
        <v>533209.97</v>
      </c>
      <c r="E39" s="175">
        <f t="shared" si="5"/>
        <v>4261.9300000000512</v>
      </c>
      <c r="F39" s="70">
        <v>537471.9</v>
      </c>
      <c r="G39" s="353">
        <f>H39-F39</f>
        <v>16124.157000000007</v>
      </c>
      <c r="H39" s="350">
        <f>+F39*1.03</f>
        <v>553596.05700000003</v>
      </c>
      <c r="I39" s="150"/>
    </row>
    <row r="40" spans="1:9" x14ac:dyDescent="0.2">
      <c r="A40" s="367" t="s">
        <v>287</v>
      </c>
      <c r="B40" s="70">
        <v>0</v>
      </c>
      <c r="C40" s="70">
        <v>0</v>
      </c>
      <c r="D40" s="350">
        <v>0</v>
      </c>
      <c r="E40" s="175">
        <f t="shared" si="5"/>
        <v>0</v>
      </c>
      <c r="F40" s="350">
        <v>0</v>
      </c>
      <c r="G40" s="175"/>
      <c r="H40" s="350">
        <v>0</v>
      </c>
      <c r="I40" s="150"/>
    </row>
    <row r="41" spans="1:9" ht="3" customHeight="1" x14ac:dyDescent="0.2">
      <c r="A41" s="351"/>
      <c r="B41" s="70"/>
      <c r="C41" s="70"/>
      <c r="D41" s="350"/>
      <c r="E41" s="175"/>
      <c r="F41" s="350"/>
      <c r="G41" s="175"/>
      <c r="H41" s="350"/>
      <c r="I41" s="150"/>
    </row>
    <row r="42" spans="1:9" ht="17.25" customHeight="1" x14ac:dyDescent="0.2">
      <c r="A42" s="361" t="s">
        <v>288</v>
      </c>
      <c r="B42" s="364">
        <f>SUM(B$35:B41)</f>
        <v>17981221.169999998</v>
      </c>
      <c r="C42" s="362">
        <f>SUM(C$35:C41)</f>
        <v>20804198.419999998</v>
      </c>
      <c r="D42" s="362">
        <f>SUM(D$35:D41)</f>
        <v>22765725.619999994</v>
      </c>
      <c r="E42" s="364">
        <f>SUM(E$35:E41)</f>
        <v>1299132.7300000032</v>
      </c>
      <c r="F42" s="363">
        <f>SUM(F$35:F41)</f>
        <v>24064858.349999998</v>
      </c>
      <c r="G42" s="364">
        <f>SUM(G$35:G41)</f>
        <v>2210214.4003000017</v>
      </c>
      <c r="H42" s="363">
        <f>SUM(H$35:H41)</f>
        <v>26275072.750300001</v>
      </c>
      <c r="I42" s="150"/>
    </row>
    <row r="43" spans="1:9" ht="6.75" customHeight="1" x14ac:dyDescent="0.2">
      <c r="A43" s="11"/>
      <c r="B43" s="323"/>
      <c r="C43" s="323"/>
      <c r="D43" s="323"/>
      <c r="E43" s="293"/>
      <c r="F43" s="368"/>
      <c r="G43" s="293"/>
      <c r="H43" s="368"/>
      <c r="I43" s="150"/>
    </row>
    <row r="44" spans="1:9" x14ac:dyDescent="0.2">
      <c r="A44" s="369" t="s">
        <v>289</v>
      </c>
      <c r="B44" s="364">
        <f t="shared" ref="B44:F44" si="6">B32+B42</f>
        <v>261769732.00422969</v>
      </c>
      <c r="C44" s="370">
        <f t="shared" si="6"/>
        <v>276847433.92000002</v>
      </c>
      <c r="D44" s="370">
        <f t="shared" si="6"/>
        <v>286895455.86000001</v>
      </c>
      <c r="E44" s="372">
        <f t="shared" si="6"/>
        <v>7575281.4406885086</v>
      </c>
      <c r="F44" s="371">
        <f t="shared" si="6"/>
        <v>294470737.30068856</v>
      </c>
      <c r="G44" s="372">
        <f>G32+G42</f>
        <v>1980446.9285610039</v>
      </c>
      <c r="H44" s="371">
        <f>H32+H42</f>
        <v>296451184.22924954</v>
      </c>
      <c r="I44" s="150"/>
    </row>
    <row r="45" spans="1:9" x14ac:dyDescent="0.2">
      <c r="A45" s="334"/>
      <c r="B45" s="206"/>
      <c r="C45" s="206"/>
      <c r="D45" s="348"/>
      <c r="E45" s="347"/>
      <c r="F45" s="373"/>
      <c r="G45" s="374"/>
      <c r="H45" s="349"/>
      <c r="I45" s="150"/>
    </row>
    <row r="46" spans="1:9" x14ac:dyDescent="0.2">
      <c r="A46" s="351" t="s">
        <v>290</v>
      </c>
      <c r="B46" s="70">
        <f>-B42</f>
        <v>-17981221.169999998</v>
      </c>
      <c r="C46" s="70">
        <f>-C42</f>
        <v>-20804198.419999998</v>
      </c>
      <c r="D46" s="350">
        <f>-D42</f>
        <v>-22765725.619999994</v>
      </c>
      <c r="E46" s="175"/>
      <c r="F46" s="70">
        <f>-F42</f>
        <v>-24064858.349999998</v>
      </c>
      <c r="G46" s="375"/>
      <c r="H46" s="352">
        <f>-H42</f>
        <v>-26275072.750300001</v>
      </c>
      <c r="I46" s="150"/>
    </row>
    <row r="47" spans="1:9" x14ac:dyDescent="0.2">
      <c r="A47" s="366" t="s">
        <v>291</v>
      </c>
      <c r="B47" s="70">
        <v>-4139713.4723268799</v>
      </c>
      <c r="C47" s="70">
        <v>-4203934.13</v>
      </c>
      <c r="D47" s="150">
        <v>-4503017.6100000013</v>
      </c>
      <c r="E47" s="96"/>
      <c r="F47" s="150">
        <v>-5895493.2033970011</v>
      </c>
      <c r="G47" s="169"/>
      <c r="H47" s="350">
        <v>-5895493.2033970011</v>
      </c>
      <c r="I47" s="150"/>
    </row>
    <row r="48" spans="1:9" ht="6" customHeight="1" x14ac:dyDescent="0.2">
      <c r="A48" s="351"/>
      <c r="B48" s="136"/>
      <c r="C48" s="136"/>
      <c r="D48" s="150"/>
      <c r="E48" s="144"/>
      <c r="F48" s="150"/>
      <c r="G48" s="169"/>
      <c r="H48" s="348"/>
      <c r="I48" s="150"/>
    </row>
    <row r="49" spans="1:9" ht="15" customHeight="1" x14ac:dyDescent="0.2">
      <c r="A49" s="376" t="s">
        <v>292</v>
      </c>
      <c r="B49" s="70">
        <f>SUM(B46:B48)</f>
        <v>-22120934.642326877</v>
      </c>
      <c r="C49" s="70">
        <f>SUM(C46:C48)</f>
        <v>-25008132.549999997</v>
      </c>
      <c r="D49" s="350">
        <f>SUM(D46:D48)</f>
        <v>-27268743.229999997</v>
      </c>
      <c r="E49" s="175"/>
      <c r="F49" s="70">
        <f>SUM(F46:F48)</f>
        <v>-29960351.553397</v>
      </c>
      <c r="G49" s="375"/>
      <c r="H49" s="352">
        <f>SUM(H46:H48)</f>
        <v>-32170565.953697003</v>
      </c>
      <c r="I49" s="150"/>
    </row>
    <row r="50" spans="1:9" ht="15" customHeight="1" x14ac:dyDescent="0.2">
      <c r="A50" s="351"/>
      <c r="B50" s="70"/>
      <c r="C50" s="70"/>
      <c r="D50" s="350"/>
      <c r="E50" s="175"/>
      <c r="F50" s="110"/>
      <c r="G50" s="377"/>
      <c r="H50" s="368"/>
      <c r="I50" s="150"/>
    </row>
    <row r="51" spans="1:9" ht="19.5" customHeight="1" x14ac:dyDescent="0.2">
      <c r="A51" s="361" t="s">
        <v>293</v>
      </c>
      <c r="B51" s="363">
        <f>B44+B49</f>
        <v>239648797.36190283</v>
      </c>
      <c r="C51" s="363">
        <f>C44+C49</f>
        <v>251839301.37</v>
      </c>
      <c r="D51" s="363">
        <f>D44+D49</f>
        <v>259626712.63000003</v>
      </c>
      <c r="E51" s="378"/>
      <c r="F51" s="363">
        <f>F44+F49</f>
        <v>264510385.74729156</v>
      </c>
      <c r="G51" s="379"/>
      <c r="H51" s="363">
        <f>H44+H49</f>
        <v>264280618.27555254</v>
      </c>
      <c r="I51" s="303"/>
    </row>
    <row r="52" spans="1:9" x14ac:dyDescent="0.2">
      <c r="B52" s="150"/>
      <c r="C52" s="150"/>
      <c r="D52" s="206"/>
      <c r="E52" s="150"/>
      <c r="F52" s="194"/>
      <c r="G52" s="194"/>
      <c r="H52" s="194"/>
      <c r="I52" s="150"/>
    </row>
    <row r="53" spans="1:9" ht="5.0999999999999996" customHeight="1" thickBot="1" x14ac:dyDescent="0.25"/>
    <row r="54" spans="1:9" x14ac:dyDescent="0.2">
      <c r="A54" s="380" t="s">
        <v>274</v>
      </c>
      <c r="B54" s="255"/>
      <c r="C54" s="255"/>
      <c r="D54" s="255"/>
      <c r="E54" s="255"/>
      <c r="F54" s="381"/>
      <c r="G54" s="381"/>
      <c r="H54" s="382"/>
      <c r="I54" s="214"/>
    </row>
    <row r="55" spans="1:9" x14ac:dyDescent="0.2">
      <c r="A55" s="259" t="s">
        <v>294</v>
      </c>
      <c r="B55" s="136"/>
      <c r="C55" s="136"/>
      <c r="D55" s="136"/>
      <c r="E55" s="136"/>
      <c r="F55" s="279"/>
      <c r="G55" s="279"/>
      <c r="H55" s="383">
        <f>+F11</f>
        <v>70177105.673401341</v>
      </c>
      <c r="I55" s="214"/>
    </row>
    <row r="56" spans="1:9" x14ac:dyDescent="0.2">
      <c r="A56" s="259" t="s">
        <v>295</v>
      </c>
      <c r="B56" s="241"/>
      <c r="C56" s="136"/>
      <c r="D56" s="136"/>
      <c r="E56" s="136"/>
      <c r="F56" s="279"/>
      <c r="G56" s="279"/>
      <c r="H56" s="384">
        <f>+(250*D12)+67385</f>
        <v>190055.59030136309</v>
      </c>
      <c r="I56" s="214"/>
    </row>
    <row r="57" spans="1:9" x14ac:dyDescent="0.2">
      <c r="A57" s="385" t="s">
        <v>296</v>
      </c>
      <c r="B57" s="136"/>
      <c r="C57" s="136"/>
      <c r="D57" s="136"/>
      <c r="E57" s="136"/>
      <c r="F57" s="279"/>
      <c r="G57" s="230"/>
      <c r="H57" s="386">
        <v>-1125703.9405365502</v>
      </c>
      <c r="I57" s="214"/>
    </row>
    <row r="58" spans="1:9" x14ac:dyDescent="0.2">
      <c r="A58" s="387" t="s">
        <v>297</v>
      </c>
      <c r="B58" s="136"/>
      <c r="C58" s="136"/>
      <c r="D58" s="136"/>
      <c r="E58" s="136"/>
      <c r="F58" s="279"/>
      <c r="G58" s="230"/>
      <c r="H58" s="383">
        <f>SUM(H55:H57)</f>
        <v>69241457.323166162</v>
      </c>
      <c r="I58" s="214"/>
    </row>
    <row r="59" spans="1:9" x14ac:dyDescent="0.2">
      <c r="A59" s="387"/>
      <c r="B59" s="136"/>
      <c r="C59" s="136"/>
      <c r="D59" s="136"/>
      <c r="E59" s="136"/>
      <c r="F59" s="279"/>
      <c r="G59" s="230"/>
      <c r="H59" s="388"/>
      <c r="I59" s="214"/>
    </row>
    <row r="60" spans="1:9" x14ac:dyDescent="0.2">
      <c r="A60" s="389" t="s">
        <v>278</v>
      </c>
      <c r="B60" s="136"/>
      <c r="C60" s="136"/>
      <c r="D60" s="136"/>
      <c r="E60" s="136"/>
      <c r="F60" s="279"/>
      <c r="G60" s="230"/>
      <c r="H60" s="388"/>
      <c r="I60" s="214"/>
    </row>
    <row r="61" spans="1:9" x14ac:dyDescent="0.2">
      <c r="A61" s="215" t="s">
        <v>294</v>
      </c>
      <c r="B61" s="136"/>
      <c r="C61" s="136"/>
      <c r="D61" s="136"/>
      <c r="E61" s="136"/>
      <c r="F61" s="279"/>
      <c r="G61" s="230"/>
      <c r="H61" s="383">
        <f>+F17</f>
        <v>55865660.256737776</v>
      </c>
      <c r="I61" s="214"/>
    </row>
    <row r="62" spans="1:9" x14ac:dyDescent="0.2">
      <c r="A62" s="259" t="s">
        <v>298</v>
      </c>
      <c r="B62" s="390"/>
      <c r="C62" s="136"/>
      <c r="D62" s="136"/>
      <c r="E62" s="136"/>
      <c r="F62" s="279"/>
      <c r="G62" s="230"/>
      <c r="H62" s="388">
        <f>+G15*D18</f>
        <v>165071.59020063738</v>
      </c>
      <c r="I62" s="214"/>
    </row>
    <row r="63" spans="1:9" x14ac:dyDescent="0.2">
      <c r="A63" s="385" t="s">
        <v>296</v>
      </c>
      <c r="B63" s="136"/>
      <c r="C63" s="136"/>
      <c r="D63" s="136"/>
      <c r="E63" s="136"/>
      <c r="F63" s="279"/>
      <c r="G63" s="230"/>
      <c r="H63" s="386">
        <v>-899886.51119616837</v>
      </c>
      <c r="I63" s="214"/>
    </row>
    <row r="64" spans="1:9" x14ac:dyDescent="0.2">
      <c r="A64" s="387" t="s">
        <v>299</v>
      </c>
      <c r="B64" s="136"/>
      <c r="C64" s="136"/>
      <c r="D64" s="136"/>
      <c r="E64" s="136"/>
      <c r="F64" s="279"/>
      <c r="G64" s="230"/>
      <c r="H64" s="383">
        <f>SUM(H61:H63)</f>
        <v>55130845.33574225</v>
      </c>
      <c r="I64" s="214"/>
    </row>
    <row r="65" spans="1:9" x14ac:dyDescent="0.2">
      <c r="A65" s="215"/>
      <c r="B65" s="136"/>
      <c r="C65" s="136"/>
      <c r="D65" s="136"/>
      <c r="E65" s="136"/>
      <c r="F65" s="279"/>
      <c r="G65" s="230"/>
      <c r="H65" s="388"/>
      <c r="I65" s="214"/>
    </row>
    <row r="66" spans="1:9" x14ac:dyDescent="0.2">
      <c r="A66" s="389" t="s">
        <v>149</v>
      </c>
      <c r="B66" s="136"/>
      <c r="C66" s="136"/>
      <c r="D66" s="136"/>
      <c r="E66" s="136"/>
      <c r="F66" s="279"/>
      <c r="G66" s="230"/>
      <c r="H66" s="388"/>
      <c r="I66" s="214"/>
    </row>
    <row r="67" spans="1:9" x14ac:dyDescent="0.2">
      <c r="A67" s="215" t="s">
        <v>294</v>
      </c>
      <c r="B67" s="136"/>
      <c r="C67" s="136"/>
      <c r="D67" s="136"/>
      <c r="E67" s="136"/>
      <c r="F67" s="279"/>
      <c r="G67" s="230"/>
      <c r="H67" s="383">
        <f>+F23</f>
        <v>118007598.95</v>
      </c>
      <c r="I67" s="214"/>
    </row>
    <row r="68" spans="1:9" x14ac:dyDescent="0.2">
      <c r="A68" s="259" t="s">
        <v>298</v>
      </c>
      <c r="B68" s="148"/>
      <c r="C68" s="136"/>
      <c r="D68" s="136"/>
      <c r="E68" s="136"/>
      <c r="F68" s="279"/>
      <c r="G68" s="230"/>
      <c r="H68" s="388">
        <v>3350399.4540777733</v>
      </c>
      <c r="I68" s="214"/>
    </row>
    <row r="69" spans="1:9" x14ac:dyDescent="0.2">
      <c r="A69" s="385" t="s">
        <v>296</v>
      </c>
      <c r="B69" s="136"/>
      <c r="C69" s="136"/>
      <c r="D69" s="136"/>
      <c r="E69" s="136"/>
      <c r="F69" s="279"/>
      <c r="G69" s="230"/>
      <c r="H69" s="386">
        <v>-1846689.1499960276</v>
      </c>
      <c r="I69" s="214"/>
    </row>
    <row r="70" spans="1:9" x14ac:dyDescent="0.2">
      <c r="A70" s="387" t="s">
        <v>300</v>
      </c>
      <c r="B70" s="136"/>
      <c r="C70" s="136"/>
      <c r="D70" s="136"/>
      <c r="E70" s="136"/>
      <c r="F70" s="279"/>
      <c r="G70" s="279"/>
      <c r="H70" s="383">
        <f>SUM(H67:H69)</f>
        <v>119511309.25408176</v>
      </c>
      <c r="I70" s="214"/>
    </row>
    <row r="71" spans="1:9" x14ac:dyDescent="0.2">
      <c r="A71" s="215"/>
      <c r="B71" s="136"/>
      <c r="C71" s="136"/>
      <c r="D71" s="136"/>
      <c r="E71" s="136"/>
      <c r="F71" s="279"/>
      <c r="G71" s="279"/>
      <c r="H71" s="384"/>
      <c r="I71" s="214"/>
    </row>
    <row r="72" spans="1:9" x14ac:dyDescent="0.2">
      <c r="A72" s="389" t="s">
        <v>151</v>
      </c>
      <c r="B72" s="136"/>
      <c r="C72" s="136"/>
      <c r="D72" s="136"/>
      <c r="E72" s="136"/>
      <c r="F72" s="279"/>
      <c r="G72" s="279"/>
      <c r="H72" s="384"/>
      <c r="I72" s="214"/>
    </row>
    <row r="73" spans="1:9" x14ac:dyDescent="0.2">
      <c r="A73" s="215" t="s">
        <v>294</v>
      </c>
      <c r="B73" s="136"/>
      <c r="C73" s="136"/>
      <c r="D73" s="136"/>
      <c r="E73" s="136"/>
      <c r="F73" s="279"/>
      <c r="G73" s="279"/>
      <c r="H73" s="383">
        <f>+F29</f>
        <v>26355514.07054941</v>
      </c>
      <c r="I73" s="214"/>
    </row>
    <row r="74" spans="1:9" x14ac:dyDescent="0.2">
      <c r="A74" s="259" t="s">
        <v>295</v>
      </c>
      <c r="B74" s="136"/>
      <c r="C74" s="136"/>
      <c r="D74" s="136"/>
      <c r="E74" s="136"/>
      <c r="F74" s="279"/>
      <c r="G74" s="279"/>
      <c r="H74" s="388">
        <f>+G27*D30</f>
        <v>346423.88449721161</v>
      </c>
      <c r="I74" s="214"/>
    </row>
    <row r="75" spans="1:9" x14ac:dyDescent="0.2">
      <c r="A75" s="385" t="s">
        <v>296</v>
      </c>
      <c r="B75" s="136"/>
      <c r="C75" s="136"/>
      <c r="D75" s="136"/>
      <c r="E75" s="136"/>
      <c r="F75" s="279"/>
      <c r="G75" s="279"/>
      <c r="H75" s="386">
        <v>-409438.38908725441</v>
      </c>
      <c r="I75" s="214"/>
    </row>
    <row r="76" spans="1:9" x14ac:dyDescent="0.2">
      <c r="A76" s="387" t="s">
        <v>301</v>
      </c>
      <c r="B76" s="136"/>
      <c r="C76" s="136"/>
      <c r="D76" s="136"/>
      <c r="E76" s="136"/>
      <c r="F76" s="279"/>
      <c r="G76" s="279"/>
      <c r="H76" s="383">
        <f>SUM(H73:H75)</f>
        <v>26292499.565959364</v>
      </c>
      <c r="I76" s="214"/>
    </row>
    <row r="77" spans="1:9" ht="5.0999999999999996" customHeight="1" x14ac:dyDescent="0.2">
      <c r="A77" s="214"/>
      <c r="B77" s="136"/>
      <c r="C77" s="136"/>
      <c r="D77" s="136"/>
      <c r="E77" s="136"/>
      <c r="F77" s="279"/>
      <c r="G77" s="279"/>
      <c r="H77" s="393"/>
      <c r="I77" s="214"/>
    </row>
    <row r="78" spans="1:9" x14ac:dyDescent="0.2">
      <c r="A78" s="394" t="s">
        <v>302</v>
      </c>
      <c r="B78" s="136"/>
      <c r="C78" s="136"/>
      <c r="D78" s="136"/>
      <c r="E78" s="136"/>
      <c r="F78" s="279"/>
      <c r="G78" s="279"/>
      <c r="H78" s="395">
        <f>-H57-H63-H69-H75</f>
        <v>4281717.9908160008</v>
      </c>
      <c r="I78" s="214"/>
    </row>
    <row r="79" spans="1:9" ht="5.0999999999999996" customHeight="1" thickBot="1" x14ac:dyDescent="0.25">
      <c r="A79" s="397"/>
      <c r="B79" s="391"/>
      <c r="C79" s="391"/>
      <c r="D79" s="391"/>
      <c r="E79" s="391"/>
      <c r="F79" s="392"/>
      <c r="G79" s="392"/>
      <c r="H79" s="398"/>
      <c r="I79" s="214"/>
    </row>
    <row r="80" spans="1:9" x14ac:dyDescent="0.2">
      <c r="A80" s="136"/>
      <c r="B80" s="136"/>
      <c r="C80" s="136"/>
      <c r="D80" s="136"/>
      <c r="E80" s="136"/>
      <c r="F80" s="279"/>
      <c r="H80" s="396"/>
    </row>
  </sheetData>
  <mergeCells count="3">
    <mergeCell ref="B6:D6"/>
    <mergeCell ref="E6:F6"/>
    <mergeCell ref="G6:H6"/>
  </mergeCells>
  <printOptions horizontalCentered="1"/>
  <pageMargins left="0.78" right="0.75" top="0.72" bottom="0.5" header="0.44" footer="0.5"/>
  <pageSetup scale="55" fitToHeight="2" orientation="portrait" r:id="rId1"/>
  <headerFooter>
    <oddFooter>&amp;L&amp;KFF0000Final Rate Application&amp;CPage &amp;P of &amp;N&amp;R02/10/2017</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C29"/>
  <sheetViews>
    <sheetView workbookViewId="0"/>
  </sheetViews>
  <sheetFormatPr defaultRowHeight="12.75" x14ac:dyDescent="0.2"/>
  <cols>
    <col min="1" max="1" width="45.28515625" style="400" customWidth="1"/>
    <col min="2" max="3" width="17.28515625" style="400" customWidth="1"/>
    <col min="4" max="16384" width="9.140625" style="400"/>
  </cols>
  <sheetData>
    <row r="1" spans="1:3" x14ac:dyDescent="0.2">
      <c r="A1" s="399" t="s">
        <v>54</v>
      </c>
    </row>
    <row r="2" spans="1:3" x14ac:dyDescent="0.2">
      <c r="A2" s="401" t="s">
        <v>303</v>
      </c>
    </row>
    <row r="3" spans="1:3" x14ac:dyDescent="0.2">
      <c r="A3" s="402" t="s">
        <v>18</v>
      </c>
    </row>
    <row r="4" spans="1:3" ht="22.5" customHeight="1" x14ac:dyDescent="0.2">
      <c r="A4" s="403"/>
      <c r="C4" s="404"/>
    </row>
    <row r="5" spans="1:3" ht="16.5" customHeight="1" x14ac:dyDescent="0.2">
      <c r="A5" s="405"/>
      <c r="B5" s="406" t="s">
        <v>304</v>
      </c>
      <c r="C5" s="407" t="s">
        <v>267</v>
      </c>
    </row>
    <row r="6" spans="1:3" ht="16.5" customHeight="1" x14ac:dyDescent="0.2">
      <c r="A6" s="409" t="s">
        <v>2</v>
      </c>
      <c r="B6" s="410" t="s">
        <v>273</v>
      </c>
      <c r="C6" s="411" t="str">
        <f>+B.1!B7</f>
        <v>RY 2018</v>
      </c>
    </row>
    <row r="7" spans="1:3" ht="17.25" customHeight="1" x14ac:dyDescent="0.2">
      <c r="A7" s="414" t="s">
        <v>305</v>
      </c>
      <c r="B7" s="415">
        <v>9331773.6000000015</v>
      </c>
      <c r="C7" s="101">
        <v>11210880</v>
      </c>
    </row>
    <row r="8" spans="1:3" ht="17.25" customHeight="1" x14ac:dyDescent="0.2">
      <c r="A8" s="416" t="s">
        <v>306</v>
      </c>
      <c r="B8" s="415">
        <v>6002390.4000000004</v>
      </c>
      <c r="C8" s="417">
        <v>8491940</v>
      </c>
    </row>
    <row r="9" spans="1:3" ht="17.25" customHeight="1" x14ac:dyDescent="0.2">
      <c r="A9" s="418" t="s">
        <v>307</v>
      </c>
      <c r="B9" s="303">
        <f>SUM(B7:B8)</f>
        <v>15334164.000000002</v>
      </c>
      <c r="C9" s="302">
        <f>SUM(C7:C8)</f>
        <v>19702820</v>
      </c>
    </row>
    <row r="11" spans="1:3" x14ac:dyDescent="0.2">
      <c r="C11" s="419"/>
    </row>
    <row r="14" spans="1:3" x14ac:dyDescent="0.2">
      <c r="B14" s="68"/>
    </row>
    <row r="15" spans="1:3" x14ac:dyDescent="0.2">
      <c r="B15" s="68"/>
    </row>
    <row r="16" spans="1:3" x14ac:dyDescent="0.2">
      <c r="B16" s="68"/>
    </row>
    <row r="17" spans="2:2" x14ac:dyDescent="0.2">
      <c r="B17" s="68"/>
    </row>
    <row r="18" spans="2:2" x14ac:dyDescent="0.2">
      <c r="B18" s="68"/>
    </row>
    <row r="19" spans="2:2" x14ac:dyDescent="0.2">
      <c r="B19" s="68"/>
    </row>
    <row r="20" spans="2:2" x14ac:dyDescent="0.2">
      <c r="B20" s="68"/>
    </row>
    <row r="21" spans="2:2" x14ac:dyDescent="0.2">
      <c r="B21" s="68"/>
    </row>
    <row r="22" spans="2:2" x14ac:dyDescent="0.2">
      <c r="B22" s="68"/>
    </row>
    <row r="23" spans="2:2" x14ac:dyDescent="0.2">
      <c r="B23" s="68"/>
    </row>
    <row r="24" spans="2:2" x14ac:dyDescent="0.2">
      <c r="B24" s="68"/>
    </row>
    <row r="29" spans="2:2" x14ac:dyDescent="0.2">
      <c r="B29" s="419"/>
    </row>
  </sheetData>
  <pageMargins left="1" right="0.75" top="0.75" bottom="0.5" header="0.5" footer="0.5"/>
  <pageSetup fitToHeight="2" orientation="landscape" r:id="rId1"/>
  <headerFooter>
    <oddFooter>&amp;L&amp;KFF0000Final Rate Application&amp;CPage &amp;P of &amp;N&amp;R02/10/2017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34</vt:i4>
      </vt:variant>
      <vt:variant>
        <vt:lpstr>Named Ranges</vt:lpstr>
      </vt:variant>
      <vt:variant>
        <vt:i4>44</vt:i4>
      </vt:variant>
    </vt:vector>
  </HeadingPairs>
  <TitlesOfParts>
    <vt:vector size="78" baseType="lpstr">
      <vt:lpstr>Index</vt:lpstr>
      <vt:lpstr>A</vt:lpstr>
      <vt:lpstr>B.1</vt:lpstr>
      <vt:lpstr>B.2</vt:lpstr>
      <vt:lpstr>B.3</vt:lpstr>
      <vt:lpstr>C</vt:lpstr>
      <vt:lpstr>D</vt:lpstr>
      <vt:lpstr>F.1</vt:lpstr>
      <vt:lpstr>F.2</vt:lpstr>
      <vt:lpstr>G.1</vt:lpstr>
      <vt:lpstr>G.2</vt:lpstr>
      <vt:lpstr>G.3</vt:lpstr>
      <vt:lpstr>G.4</vt:lpstr>
      <vt:lpstr>H.1</vt:lpstr>
      <vt:lpstr>H.2</vt:lpstr>
      <vt:lpstr>H.3</vt:lpstr>
      <vt:lpstr>I</vt:lpstr>
      <vt:lpstr>J</vt:lpstr>
      <vt:lpstr>K</vt:lpstr>
      <vt:lpstr>L.2</vt:lpstr>
      <vt:lpstr>L.3</vt:lpstr>
      <vt:lpstr>L.5</vt:lpstr>
      <vt:lpstr>M.1</vt:lpstr>
      <vt:lpstr>M.2</vt:lpstr>
      <vt:lpstr>Cover Contingent 1 RSSRGG</vt:lpstr>
      <vt:lpstr>CS1_B</vt:lpstr>
      <vt:lpstr>CS1_D</vt:lpstr>
      <vt:lpstr>CS1_J</vt:lpstr>
      <vt:lpstr>CS1_K</vt:lpstr>
      <vt:lpstr>Cover Contingent 2 RSSRGG</vt:lpstr>
      <vt:lpstr>CS2_B</vt:lpstr>
      <vt:lpstr>CS2_D</vt:lpstr>
      <vt:lpstr>CS2_J</vt:lpstr>
      <vt:lpstr>CS2_K</vt:lpstr>
      <vt:lpstr>Print_All_G1</vt:lpstr>
      <vt:lpstr>A!Print_Area</vt:lpstr>
      <vt:lpstr>B.1!Print_Area</vt:lpstr>
      <vt:lpstr>B.2!Print_Area</vt:lpstr>
      <vt:lpstr>B.3!Print_Area</vt:lpstr>
      <vt:lpstr>CS1_B!Print_Area</vt:lpstr>
      <vt:lpstr>CS1_D!Print_Area</vt:lpstr>
      <vt:lpstr>CS1_J!Print_Area</vt:lpstr>
      <vt:lpstr>CS1_K!Print_Area</vt:lpstr>
      <vt:lpstr>CS2_B!Print_Area</vt:lpstr>
      <vt:lpstr>CS2_D!Print_Area</vt:lpstr>
      <vt:lpstr>CS2_J!Print_Area</vt:lpstr>
      <vt:lpstr>CS2_K!Print_Area</vt:lpstr>
      <vt:lpstr>D!Print_Area</vt:lpstr>
      <vt:lpstr>F.1!Print_Area</vt:lpstr>
      <vt:lpstr>F.2!Print_Area</vt:lpstr>
      <vt:lpstr>G.1!Print_Area</vt:lpstr>
      <vt:lpstr>G.2!Print_Area</vt:lpstr>
      <vt:lpstr>G.3!Print_Area</vt:lpstr>
      <vt:lpstr>G.4!Print_Area</vt:lpstr>
      <vt:lpstr>H.1!Print_Area</vt:lpstr>
      <vt:lpstr>H.2!Print_Area</vt:lpstr>
      <vt:lpstr>H.3!Print_Area</vt:lpstr>
      <vt:lpstr>I!Print_Area</vt:lpstr>
      <vt:lpstr>J!Print_Area</vt:lpstr>
      <vt:lpstr>K!Print_Area</vt:lpstr>
      <vt:lpstr>L.2!Print_Area</vt:lpstr>
      <vt:lpstr>L.3!Print_Area</vt:lpstr>
      <vt:lpstr>L.5!Print_Area</vt:lpstr>
      <vt:lpstr>M.1!Print_Area</vt:lpstr>
      <vt:lpstr>M.2!Print_Area</vt:lpstr>
      <vt:lpstr>Print_HC</vt:lpstr>
      <vt:lpstr>A!Print_Titles</vt:lpstr>
      <vt:lpstr>B.3!Print_Titles</vt:lpstr>
      <vt:lpstr>CS1_B!Print_Titles</vt:lpstr>
      <vt:lpstr>CS1_D!Print_Titles</vt:lpstr>
      <vt:lpstr>CS2_B!Print_Titles</vt:lpstr>
      <vt:lpstr>CS2_D!Print_Titles</vt:lpstr>
      <vt:lpstr>G.1!Print_Titles</vt:lpstr>
      <vt:lpstr>H.2!Print_Titles</vt:lpstr>
      <vt:lpstr>H.3!Print_Titles</vt:lpstr>
      <vt:lpstr>L.2!Print_Titles</vt:lpstr>
      <vt:lpstr>L.5!Print_Titles</vt:lpstr>
      <vt:lpstr>M.1!Print_Titles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Yu</dc:creator>
  <cp:lastModifiedBy>Robert Yu</cp:lastModifiedBy>
  <cp:lastPrinted>2017-02-11T00:11:03Z</cp:lastPrinted>
  <dcterms:created xsi:type="dcterms:W3CDTF">2017-02-10T20:02:27Z</dcterms:created>
  <dcterms:modified xsi:type="dcterms:W3CDTF">2017-02-11T00:37:43Z</dcterms:modified>
</cp:coreProperties>
</file>